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Owner\Desktop\"/>
    </mc:Choice>
  </mc:AlternateContent>
  <xr:revisionPtr revIDLastSave="0" documentId="13_ncr:1_{13620C8A-AD93-447A-9118-45A11EB63728}" xr6:coauthVersionLast="47" xr6:coauthVersionMax="47" xr10:uidLastSave="{00000000-0000-0000-0000-000000000000}"/>
  <bookViews>
    <workbookView xWindow="-120" yWindow="-120" windowWidth="38640" windowHeight="21120" xr2:uid="{20C37CC0-CB11-48E0-873A-41971E34E2BA}"/>
  </bookViews>
  <sheets>
    <sheet name="Sheet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0" i="2" l="1"/>
  <c r="I42" i="2"/>
  <c r="H42" i="2"/>
  <c r="G42" i="2"/>
  <c r="F39" i="2"/>
  <c r="I39" i="2" s="1"/>
  <c r="E39" i="2"/>
  <c r="H39" i="2" s="1"/>
  <c r="D39" i="2"/>
  <c r="C39" i="2"/>
  <c r="G39" i="2" s="1"/>
  <c r="H38" i="2"/>
  <c r="G38" i="2"/>
  <c r="F38" i="2"/>
  <c r="I38" i="2" s="1"/>
  <c r="E38" i="2"/>
  <c r="D38" i="2"/>
  <c r="C38" i="2"/>
  <c r="F37" i="2"/>
  <c r="I37" i="2" s="1"/>
  <c r="E37" i="2"/>
  <c r="H37" i="2" s="1"/>
  <c r="D37" i="2"/>
  <c r="C37" i="2"/>
  <c r="G37" i="2" s="1"/>
  <c r="H36" i="2"/>
  <c r="G36" i="2"/>
  <c r="F36" i="2"/>
  <c r="I36" i="2" s="1"/>
  <c r="E36" i="2"/>
  <c r="D36" i="2"/>
  <c r="C36" i="2"/>
  <c r="F35" i="2"/>
  <c r="I35" i="2" s="1"/>
  <c r="E35" i="2"/>
  <c r="H35" i="2" s="1"/>
  <c r="D35" i="2"/>
  <c r="C35" i="2"/>
  <c r="G35" i="2" s="1"/>
  <c r="H34" i="2"/>
  <c r="G34" i="2"/>
  <c r="F34" i="2"/>
  <c r="I34" i="2" s="1"/>
  <c r="E34" i="2"/>
  <c r="D34" i="2"/>
  <c r="C34" i="2"/>
  <c r="F33" i="2"/>
  <c r="I33" i="2" s="1"/>
  <c r="E33" i="2"/>
  <c r="E32" i="2" s="1"/>
  <c r="D33" i="2"/>
  <c r="D32" i="2" s="1"/>
  <c r="C33" i="2"/>
  <c r="C32" i="2" s="1"/>
  <c r="F32" i="2"/>
  <c r="I32" i="2" s="1"/>
  <c r="F31" i="2"/>
  <c r="I31" i="2" s="1"/>
  <c r="E31" i="2"/>
  <c r="H31" i="2" s="1"/>
  <c r="D31" i="2"/>
  <c r="C31" i="2"/>
  <c r="G31" i="2" s="1"/>
  <c r="H30" i="2"/>
  <c r="G30" i="2"/>
  <c r="F30" i="2"/>
  <c r="I30" i="2" s="1"/>
  <c r="E30" i="2"/>
  <c r="D30" i="2"/>
  <c r="C30" i="2"/>
  <c r="F29" i="2"/>
  <c r="I29" i="2" s="1"/>
  <c r="E29" i="2"/>
  <c r="E28" i="2" s="1"/>
  <c r="D29" i="2"/>
  <c r="D28" i="2" s="1"/>
  <c r="C29" i="2"/>
  <c r="C28" i="2" s="1"/>
  <c r="F28" i="2"/>
  <c r="I28" i="2" s="1"/>
  <c r="G27" i="2"/>
  <c r="F27" i="2"/>
  <c r="I27" i="2" s="1"/>
  <c r="E27" i="2"/>
  <c r="E26" i="2" s="1"/>
  <c r="D27" i="2"/>
  <c r="C27" i="2"/>
  <c r="F26" i="2"/>
  <c r="F25" i="2" s="1"/>
  <c r="H24" i="2"/>
  <c r="G24" i="2"/>
  <c r="F24" i="2"/>
  <c r="I24" i="2" s="1"/>
  <c r="E24" i="2"/>
  <c r="D24" i="2"/>
  <c r="C24" i="2"/>
  <c r="F23" i="2"/>
  <c r="I23" i="2" s="1"/>
  <c r="E23" i="2"/>
  <c r="H23" i="2" s="1"/>
  <c r="D23" i="2"/>
  <c r="G23" i="2" s="1"/>
  <c r="C23" i="2"/>
  <c r="H22" i="2"/>
  <c r="G22" i="2"/>
  <c r="F22" i="2"/>
  <c r="I22" i="2" s="1"/>
  <c r="E22" i="2"/>
  <c r="D22" i="2"/>
  <c r="C22" i="2"/>
  <c r="F21" i="2"/>
  <c r="I21" i="2" s="1"/>
  <c r="E21" i="2"/>
  <c r="H21" i="2" s="1"/>
  <c r="D21" i="2"/>
  <c r="G21" i="2" s="1"/>
  <c r="C21" i="2"/>
  <c r="G20" i="2"/>
  <c r="F20" i="2"/>
  <c r="I20" i="2" s="1"/>
  <c r="E20" i="2"/>
  <c r="D20" i="2"/>
  <c r="C20" i="2"/>
  <c r="F19" i="2"/>
  <c r="I19" i="2" s="1"/>
  <c r="E19" i="2"/>
  <c r="H19" i="2" s="1"/>
  <c r="D19" i="2"/>
  <c r="G19" i="2" s="1"/>
  <c r="C19" i="2"/>
  <c r="H18" i="2"/>
  <c r="G18" i="2"/>
  <c r="F18" i="2"/>
  <c r="I18" i="2" s="1"/>
  <c r="E18" i="2"/>
  <c r="D18" i="2"/>
  <c r="C18" i="2"/>
  <c r="F17" i="2"/>
  <c r="I17" i="2" s="1"/>
  <c r="E17" i="2"/>
  <c r="E16" i="2" s="1"/>
  <c r="D17" i="2"/>
  <c r="D16" i="2" s="1"/>
  <c r="G16" i="2" s="1"/>
  <c r="C17" i="2"/>
  <c r="C16" i="2" s="1"/>
  <c r="F16" i="2"/>
  <c r="F15" i="2"/>
  <c r="I15" i="2" s="1"/>
  <c r="E15" i="2"/>
  <c r="H15" i="2" s="1"/>
  <c r="D15" i="2"/>
  <c r="G15" i="2" s="1"/>
  <c r="C15" i="2"/>
  <c r="H14" i="2"/>
  <c r="G14" i="2"/>
  <c r="F14" i="2"/>
  <c r="I14" i="2" s="1"/>
  <c r="E14" i="2"/>
  <c r="D14" i="2"/>
  <c r="C14" i="2"/>
  <c r="F13" i="2"/>
  <c r="I13" i="2" s="1"/>
  <c r="E13" i="2"/>
  <c r="E12" i="2" s="1"/>
  <c r="H12" i="2" s="1"/>
  <c r="D13" i="2"/>
  <c r="D12" i="2" s="1"/>
  <c r="G12" i="2" s="1"/>
  <c r="C13" i="2"/>
  <c r="C12" i="2" s="1"/>
  <c r="F12" i="2"/>
  <c r="I12" i="2" s="1"/>
  <c r="F11" i="2"/>
  <c r="I11" i="2" s="1"/>
  <c r="E11" i="2"/>
  <c r="H11" i="2" s="1"/>
  <c r="D11" i="2"/>
  <c r="G11" i="2" s="1"/>
  <c r="C11" i="2"/>
  <c r="H10" i="2"/>
  <c r="G10" i="2"/>
  <c r="F10" i="2"/>
  <c r="I10" i="2" s="1"/>
  <c r="E10" i="2"/>
  <c r="D10" i="2"/>
  <c r="C10" i="2"/>
  <c r="F9" i="2"/>
  <c r="I9" i="2" s="1"/>
  <c r="E9" i="2"/>
  <c r="D9" i="2"/>
  <c r="C9" i="2"/>
  <c r="C8" i="2" s="1"/>
  <c r="C7" i="2" s="1"/>
  <c r="F8" i="2"/>
  <c r="F7" i="2" s="1"/>
  <c r="H6" i="2"/>
  <c r="I6" i="2" s="1"/>
  <c r="E6" i="2"/>
  <c r="F6" i="2" s="1"/>
  <c r="D6" i="2"/>
  <c r="C6" i="2"/>
  <c r="H16" i="2" l="1"/>
  <c r="H32" i="2"/>
  <c r="F44" i="2"/>
  <c r="I44" i="2" s="1"/>
  <c r="F41" i="2"/>
  <c r="I41" i="2" s="1"/>
  <c r="E25" i="2"/>
  <c r="D26" i="2"/>
  <c r="H26" i="2" s="1"/>
  <c r="G28" i="2"/>
  <c r="G32" i="2"/>
  <c r="F43" i="2"/>
  <c r="F40" i="2"/>
  <c r="D8" i="2"/>
  <c r="I16" i="2"/>
  <c r="C26" i="2"/>
  <c r="C25" i="2" s="1"/>
  <c r="C43" i="2" s="1"/>
  <c r="H28" i="2"/>
  <c r="E8" i="2"/>
  <c r="I8" i="2"/>
  <c r="I26" i="2"/>
  <c r="G9" i="2"/>
  <c r="G13" i="2"/>
  <c r="G17" i="2"/>
  <c r="G29" i="2"/>
  <c r="G33" i="2"/>
  <c r="H9" i="2"/>
  <c r="H13" i="2"/>
  <c r="H17" i="2"/>
  <c r="H27" i="2"/>
  <c r="H29" i="2"/>
  <c r="H33" i="2"/>
  <c r="G8" i="2" l="1"/>
  <c r="D7" i="2"/>
  <c r="D25" i="2"/>
  <c r="G26" i="2"/>
  <c r="H25" i="2"/>
  <c r="H8" i="2"/>
  <c r="E7" i="2"/>
  <c r="I25" i="2"/>
  <c r="C44" i="2"/>
  <c r="C41" i="2"/>
  <c r="C40" i="2"/>
  <c r="E40" i="2" l="1"/>
  <c r="H7" i="2"/>
  <c r="E43" i="2"/>
  <c r="I7" i="2"/>
  <c r="D44" i="2"/>
  <c r="G44" i="2" s="1"/>
  <c r="G25" i="2"/>
  <c r="D41" i="2"/>
  <c r="G41" i="2" s="1"/>
  <c r="E44" i="2"/>
  <c r="H44" i="2" s="1"/>
  <c r="E41" i="2"/>
  <c r="H41" i="2" s="1"/>
  <c r="D43" i="2"/>
  <c r="G43" i="2" s="1"/>
  <c r="D40" i="2"/>
  <c r="G40" i="2" s="1"/>
  <c r="G7" i="2"/>
  <c r="H43" i="2" l="1"/>
  <c r="I43" i="2"/>
  <c r="H40" i="2"/>
  <c r="I40" i="2"/>
</calcChain>
</file>

<file path=xl/sharedStrings.xml><?xml version="1.0" encoding="utf-8"?>
<sst xmlns="http://schemas.openxmlformats.org/spreadsheetml/2006/main" count="61" uniqueCount="58">
  <si>
    <t xml:space="preserve"> - iznosi u eurima, bez centi</t>
  </si>
  <si>
    <t>R.
br.</t>
  </si>
  <si>
    <t>Elementi</t>
  </si>
  <si>
    <t>Procjena</t>
  </si>
  <si>
    <t>Plan</t>
  </si>
  <si>
    <t>Indeksi</t>
  </si>
  <si>
    <t>I. - XII. 2023.</t>
  </si>
  <si>
    <t>I. - XII. 2024.</t>
  </si>
  <si>
    <t>I. - XII. 2025.</t>
  </si>
  <si>
    <t>4/3</t>
  </si>
  <si>
    <t>5/4</t>
  </si>
  <si>
    <t>6/5</t>
  </si>
  <si>
    <t>I.</t>
  </si>
  <si>
    <t>Ukupni prihodi  (1. + 2.)</t>
  </si>
  <si>
    <t>1. Poslovni prihodi - ukupno, od toga:</t>
  </si>
  <si>
    <t xml:space="preserve">    1) Prihodi od prodaje proizvoda i usluga 
         na domaćem tržištu (gospodarstvo i 
         građani ukupno)</t>
  </si>
  <si>
    <t xml:space="preserve">    2) Prihodi od prodaje proizvoda i usluga 
        povezanim društvima</t>
  </si>
  <si>
    <t xml:space="preserve">    3) Prihodi ostvareni između podružnica</t>
  </si>
  <si>
    <t xml:space="preserve">    4) Prihodi iz Proračuna Grada Zagreba, u tome:</t>
  </si>
  <si>
    <t xml:space="preserve">         a) od prodaje (za ugovorene redovne i 
             ostale programe radova)</t>
  </si>
  <si>
    <t xml:space="preserve">         b) zakupnine</t>
  </si>
  <si>
    <t xml:space="preserve">         c) subvencije i potpore</t>
  </si>
  <si>
    <t xml:space="preserve">    5) Drugi nespomenuti poslovni prihodi:</t>
  </si>
  <si>
    <t xml:space="preserve">         a) prihodi od zakupnina na tržištu</t>
  </si>
  <si>
    <t xml:space="preserve">         b) prihodi od prodaje robe na
             domaćem tržištu</t>
  </si>
  <si>
    <t xml:space="preserve">         c) odgođeni prihodi temeljem MRS-a 20
             (besplatno ustupljena dugotrajna imovina)</t>
  </si>
  <si>
    <t xml:space="preserve">         d) naplaćena otpisana potraživanja</t>
  </si>
  <si>
    <t xml:space="preserve">         e) prihodi od ukidanja rezerviranja</t>
  </si>
  <si>
    <t xml:space="preserve">         f) prihodi od revalorizacije</t>
  </si>
  <si>
    <t xml:space="preserve">         g) svi drugi nespomenuti poslovni prihodi</t>
  </si>
  <si>
    <t>2. Financijski prihodi</t>
  </si>
  <si>
    <t>II.</t>
  </si>
  <si>
    <t>Ukupni rashodi  (3. + 4.)</t>
  </si>
  <si>
    <t>3. Poslovni rashodi - ukupno, od toga:</t>
  </si>
  <si>
    <t xml:space="preserve"> 1) Promjene vrijednosti zaliha proizvodnje 
     u tijeku i gotovih proizvoda</t>
  </si>
  <si>
    <t xml:space="preserve"> 2) Materijalni troškovi, u tome:</t>
  </si>
  <si>
    <t xml:space="preserve">         a) troškovi sirovina i materijala</t>
  </si>
  <si>
    <t xml:space="preserve">         b) troškovi prodane robe</t>
  </si>
  <si>
    <t xml:space="preserve">         c) ostali vanjski troškovi</t>
  </si>
  <si>
    <t xml:space="preserve"> 3) Troškovi za zaposlene, u tome:</t>
  </si>
  <si>
    <t xml:space="preserve">         a) troškovi osoblja</t>
  </si>
  <si>
    <t xml:space="preserve">         b) naknade troškova radnicima i izdaci 
              za ostala materijalna prava radnika</t>
  </si>
  <si>
    <t xml:space="preserve"> 4) Amortizacija</t>
  </si>
  <si>
    <t xml:space="preserve"> 5) Vrijednosno usklađivanje
     dugotrajne i kratkotrajne imovine</t>
  </si>
  <si>
    <t xml:space="preserve"> 6) Rezerviranja</t>
  </si>
  <si>
    <t xml:space="preserve"> 7) Svi drugi nespomenuti poslovni rashodi</t>
  </si>
  <si>
    <t>4. Financijski rashodi</t>
  </si>
  <si>
    <t>III.</t>
  </si>
  <si>
    <t>Dobit prije oporezivanja</t>
  </si>
  <si>
    <t>IV.</t>
  </si>
  <si>
    <t>Gubitak prije oporezivanja</t>
  </si>
  <si>
    <t>V.</t>
  </si>
  <si>
    <t>Porez na dobit</t>
  </si>
  <si>
    <t>VI.</t>
  </si>
  <si>
    <t>Dobit razdoblja</t>
  </si>
  <si>
    <t>VII.</t>
  </si>
  <si>
    <t>Gubitak razdoblja</t>
  </si>
  <si>
    <t>Plan računa dobiti i gubitka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</si>
</sst>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General\.&quot; 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A6A6A6"/>
      </bottom>
      <diagonal/>
    </border>
    <border>
      <left/>
      <right style="double">
        <color indexed="64"/>
      </right>
      <top style="thin">
        <color indexed="64"/>
      </top>
      <bottom style="hair">
        <color rgb="FFA6A6A6"/>
      </bottom>
      <diagonal/>
    </border>
    <border>
      <left/>
      <right style="thin">
        <color indexed="64"/>
      </right>
      <top style="thin">
        <color indexed="64"/>
      </top>
      <bottom style="hair">
        <color rgb="FFA6A6A6"/>
      </bottom>
      <diagonal/>
    </border>
    <border>
      <left/>
      <right/>
      <top style="thin">
        <color indexed="64"/>
      </top>
      <bottom style="hair">
        <color rgb="FFA6A6A6"/>
      </bottom>
      <diagonal/>
    </border>
    <border>
      <left style="double">
        <color indexed="64"/>
      </left>
      <right/>
      <top style="hair">
        <color rgb="FFA6A6A6"/>
      </top>
      <bottom style="hair">
        <color rgb="FFA6A6A6"/>
      </bottom>
      <diagonal/>
    </border>
    <border>
      <left style="thin">
        <color indexed="64"/>
      </left>
      <right style="thin">
        <color indexed="64"/>
      </right>
      <top style="hair">
        <color rgb="FFA6A6A6"/>
      </top>
      <bottom style="hair">
        <color rgb="FFA6A6A6"/>
      </bottom>
      <diagonal/>
    </border>
    <border>
      <left/>
      <right style="double">
        <color indexed="64"/>
      </right>
      <top style="hair">
        <color rgb="FFA6A6A6"/>
      </top>
      <bottom style="hair">
        <color rgb="FFA6A6A6"/>
      </bottom>
      <diagonal/>
    </border>
    <border>
      <left/>
      <right style="thin">
        <color indexed="64"/>
      </right>
      <top style="hair">
        <color rgb="FFA6A6A6"/>
      </top>
      <bottom style="hair">
        <color rgb="FFA6A6A6"/>
      </bottom>
      <diagonal/>
    </border>
    <border>
      <left/>
      <right/>
      <top style="hair">
        <color rgb="FFA6A6A6"/>
      </top>
      <bottom style="hair">
        <color rgb="FFA6A6A6"/>
      </bottom>
      <diagonal/>
    </border>
    <border>
      <left style="double">
        <color indexed="64"/>
      </left>
      <right/>
      <top style="hair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A6A6A6"/>
      </top>
      <bottom style="thin">
        <color indexed="64"/>
      </bottom>
      <diagonal/>
    </border>
    <border>
      <left/>
      <right style="double">
        <color indexed="64"/>
      </right>
      <top style="hair">
        <color rgb="FFA6A6A6"/>
      </top>
      <bottom style="thin">
        <color indexed="64"/>
      </bottom>
      <diagonal/>
    </border>
    <border>
      <left/>
      <right style="thin">
        <color indexed="64"/>
      </right>
      <top style="hair">
        <color rgb="FFA6A6A6"/>
      </top>
      <bottom style="thin">
        <color indexed="64"/>
      </bottom>
      <diagonal/>
    </border>
    <border>
      <left/>
      <right/>
      <top style="hair">
        <color rgb="FFA6A6A6"/>
      </top>
      <bottom style="thin">
        <color indexed="64"/>
      </bottom>
      <diagonal/>
    </border>
    <border>
      <left style="double">
        <color indexed="64"/>
      </left>
      <right/>
      <top style="hair">
        <color rgb="FFA6A6A6"/>
      </top>
      <bottom/>
      <diagonal/>
    </border>
    <border>
      <left style="thin">
        <color indexed="64"/>
      </left>
      <right style="thin">
        <color indexed="64"/>
      </right>
      <top style="hair">
        <color rgb="FFA6A6A6"/>
      </top>
      <bottom/>
      <diagonal/>
    </border>
    <border>
      <left/>
      <right style="double">
        <color indexed="64"/>
      </right>
      <top style="hair">
        <color rgb="FFA6A6A6"/>
      </top>
      <bottom/>
      <diagonal/>
    </border>
    <border>
      <left/>
      <right style="thin">
        <color indexed="64"/>
      </right>
      <top style="hair">
        <color rgb="FFA6A6A6"/>
      </top>
      <bottom/>
      <diagonal/>
    </border>
    <border>
      <left/>
      <right/>
      <top style="hair">
        <color rgb="FFA6A6A6"/>
      </top>
      <bottom/>
      <diagonal/>
    </border>
    <border>
      <left style="double">
        <color indexed="64"/>
      </left>
      <right/>
      <top style="hair">
        <color rgb="FFA6A6A6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A6A6A6"/>
      </top>
      <bottom style="double">
        <color indexed="64"/>
      </bottom>
      <diagonal/>
    </border>
    <border>
      <left/>
      <right style="double">
        <color indexed="64"/>
      </right>
      <top style="hair">
        <color rgb="FFA6A6A6"/>
      </top>
      <bottom style="double">
        <color indexed="64"/>
      </bottom>
      <diagonal/>
    </border>
    <border>
      <left/>
      <right style="thin">
        <color indexed="64"/>
      </right>
      <top style="hair">
        <color rgb="FFA6A6A6"/>
      </top>
      <bottom style="double">
        <color indexed="64"/>
      </bottom>
      <diagonal/>
    </border>
    <border>
      <left/>
      <right/>
      <top style="hair">
        <color rgb="FFA6A6A6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40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center" wrapText="1"/>
    </xf>
    <xf numFmtId="0" fontId="5" fillId="0" borderId="2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5" fillId="0" borderId="57" xfId="0" applyFont="1" applyBorder="1" applyAlignment="1">
      <alignment vertical="center" wrapText="1"/>
    </xf>
    <xf numFmtId="0" fontId="5" fillId="0" borderId="59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horizontal="right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22" xfId="0" applyNumberFormat="1" applyFont="1" applyBorder="1" applyAlignment="1">
      <alignment horizontal="right" vertical="center" wrapText="1"/>
    </xf>
    <xf numFmtId="164" fontId="5" fillId="0" borderId="23" xfId="0" applyNumberFormat="1" applyFont="1" applyBorder="1" applyAlignment="1">
      <alignment horizontal="right" vertical="center" wrapText="1"/>
    </xf>
    <xf numFmtId="164" fontId="5" fillId="0" borderId="19" xfId="0" applyNumberFormat="1" applyFont="1" applyBorder="1" applyAlignment="1">
      <alignment horizontal="right" vertical="center" wrapText="1"/>
    </xf>
    <xf numFmtId="164" fontId="5" fillId="0" borderId="21" xfId="0" applyNumberFormat="1" applyFont="1" applyBorder="1" applyAlignment="1">
      <alignment horizontal="right" vertical="center" wrapText="1"/>
    </xf>
    <xf numFmtId="0" fontId="4" fillId="0" borderId="24" xfId="0" applyFont="1" applyBorder="1" applyAlignment="1">
      <alignment horizontal="right" vertical="center" wrapText="1"/>
    </xf>
    <xf numFmtId="3" fontId="4" fillId="0" borderId="26" xfId="0" applyNumberFormat="1" applyFont="1" applyBorder="1" applyAlignment="1">
      <alignment horizontal="right" vertical="center" wrapText="1"/>
    </xf>
    <xf numFmtId="3" fontId="4" fillId="0" borderId="27" xfId="0" applyNumberFormat="1" applyFont="1" applyBorder="1" applyAlignment="1">
      <alignment horizontal="right" vertical="center" wrapText="1"/>
    </xf>
    <xf numFmtId="3" fontId="4" fillId="0" borderId="28" xfId="0" applyNumberFormat="1" applyFont="1" applyBorder="1" applyAlignment="1">
      <alignment horizontal="right" vertical="center" wrapText="1"/>
    </xf>
    <xf numFmtId="164" fontId="4" fillId="0" borderId="29" xfId="0" applyNumberFormat="1" applyFont="1" applyBorder="1" applyAlignment="1">
      <alignment horizontal="right" vertical="center" wrapText="1"/>
    </xf>
    <xf numFmtId="164" fontId="4" fillId="0" borderId="30" xfId="0" applyNumberFormat="1" applyFont="1" applyBorder="1" applyAlignment="1">
      <alignment horizontal="right" vertical="center" wrapText="1"/>
    </xf>
    <xf numFmtId="164" fontId="4" fillId="0" borderId="27" xfId="0" applyNumberFormat="1" applyFont="1" applyBorder="1" applyAlignment="1">
      <alignment horizontal="right" vertical="center" wrapText="1"/>
    </xf>
    <xf numFmtId="3" fontId="4" fillId="0" borderId="31" xfId="1" applyNumberFormat="1" applyFont="1" applyBorder="1" applyAlignment="1" applyProtection="1">
      <alignment horizontal="right" vertical="center" wrapText="1"/>
      <protection locked="0"/>
    </xf>
    <xf numFmtId="3" fontId="4" fillId="0" borderId="32" xfId="1" applyNumberFormat="1" applyFont="1" applyBorder="1" applyAlignment="1" applyProtection="1">
      <alignment horizontal="right" vertical="center" wrapText="1"/>
      <protection locked="0"/>
    </xf>
    <xf numFmtId="3" fontId="4" fillId="0" borderId="33" xfId="1" applyNumberFormat="1" applyFont="1" applyBorder="1" applyAlignment="1" applyProtection="1">
      <alignment horizontal="right" vertical="center" wrapText="1"/>
      <protection locked="0"/>
    </xf>
    <xf numFmtId="164" fontId="4" fillId="0" borderId="34" xfId="0" applyNumberFormat="1" applyFont="1" applyBorder="1" applyAlignment="1">
      <alignment horizontal="right" vertical="center" wrapText="1"/>
    </xf>
    <xf numFmtId="164" fontId="4" fillId="0" borderId="35" xfId="0" applyNumberFormat="1" applyFont="1" applyBorder="1" applyAlignment="1">
      <alignment horizontal="right" vertical="center" wrapText="1"/>
    </xf>
    <xf numFmtId="164" fontId="4" fillId="0" borderId="32" xfId="0" applyNumberFormat="1" applyFont="1" applyBorder="1" applyAlignment="1">
      <alignment horizontal="right" vertical="center" wrapText="1"/>
    </xf>
    <xf numFmtId="3" fontId="4" fillId="0" borderId="31" xfId="0" applyNumberFormat="1" applyFont="1" applyBorder="1" applyAlignment="1" applyProtection="1">
      <alignment horizontal="right" vertical="center" wrapText="1"/>
      <protection locked="0"/>
    </xf>
    <xf numFmtId="3" fontId="4" fillId="0" borderId="32" xfId="0" applyNumberFormat="1" applyFont="1" applyBorder="1" applyAlignment="1" applyProtection="1">
      <alignment horizontal="right" vertical="center" wrapText="1"/>
      <protection locked="0"/>
    </xf>
    <xf numFmtId="3" fontId="4" fillId="0" borderId="33" xfId="0" applyNumberFormat="1" applyFont="1" applyBorder="1" applyAlignment="1" applyProtection="1">
      <alignment horizontal="right" vertical="center" wrapText="1"/>
      <protection locked="0"/>
    </xf>
    <xf numFmtId="3" fontId="4" fillId="0" borderId="36" xfId="0" applyNumberFormat="1" applyFont="1" applyBorder="1" applyAlignment="1" applyProtection="1">
      <alignment horizontal="center" vertical="center" wrapText="1"/>
      <protection locked="0"/>
    </xf>
    <xf numFmtId="3" fontId="4" fillId="0" borderId="37" xfId="0" applyNumberFormat="1" applyFont="1" applyBorder="1" applyAlignment="1" applyProtection="1">
      <alignment horizontal="center" vertical="center" wrapText="1"/>
      <protection locked="0"/>
    </xf>
    <xf numFmtId="3" fontId="4" fillId="0" borderId="38" xfId="0" applyNumberFormat="1" applyFont="1" applyBorder="1" applyAlignment="1" applyProtection="1">
      <alignment horizontal="center" vertical="center" wrapText="1"/>
      <protection locked="0"/>
    </xf>
    <xf numFmtId="164" fontId="4" fillId="0" borderId="39" xfId="0" applyNumberFormat="1" applyFont="1" applyBorder="1" applyAlignment="1">
      <alignment horizontal="right" vertical="center" wrapText="1"/>
    </xf>
    <xf numFmtId="164" fontId="4" fillId="0" borderId="40" xfId="0" applyNumberFormat="1" applyFont="1" applyBorder="1" applyAlignment="1">
      <alignment horizontal="right" vertical="center" wrapText="1"/>
    </xf>
    <xf numFmtId="164" fontId="4" fillId="0" borderId="37" xfId="0" applyNumberFormat="1" applyFont="1" applyBorder="1" applyAlignment="1">
      <alignment horizontal="right" vertical="center" wrapText="1"/>
    </xf>
    <xf numFmtId="3" fontId="4" fillId="0" borderId="65" xfId="0" applyNumberFormat="1" applyFont="1" applyBorder="1" applyAlignment="1">
      <alignment horizontal="right" vertical="center" wrapText="1"/>
    </xf>
    <xf numFmtId="3" fontId="4" fillId="0" borderId="66" xfId="0" applyNumberFormat="1" applyFont="1" applyBorder="1" applyAlignment="1">
      <alignment horizontal="right" vertical="center" wrapText="1"/>
    </xf>
    <xf numFmtId="3" fontId="4" fillId="0" borderId="67" xfId="0" applyNumberFormat="1" applyFont="1" applyBorder="1" applyAlignment="1">
      <alignment horizontal="right" vertical="center" wrapText="1"/>
    </xf>
    <xf numFmtId="164" fontId="4" fillId="0" borderId="68" xfId="0" applyNumberFormat="1" applyFont="1" applyBorder="1" applyAlignment="1">
      <alignment horizontal="right" vertical="center" wrapText="1"/>
    </xf>
    <xf numFmtId="164" fontId="4" fillId="0" borderId="69" xfId="0" applyNumberFormat="1" applyFont="1" applyBorder="1" applyAlignment="1">
      <alignment horizontal="right" vertical="center" wrapText="1"/>
    </xf>
    <xf numFmtId="164" fontId="4" fillId="0" borderId="66" xfId="0" applyNumberFormat="1" applyFont="1" applyBorder="1" applyAlignment="1">
      <alignment horizontal="right" vertical="center" wrapText="1"/>
    </xf>
    <xf numFmtId="3" fontId="4" fillId="0" borderId="70" xfId="0" applyNumberFormat="1" applyFont="1" applyBorder="1" applyAlignment="1" applyProtection="1">
      <alignment horizontal="right" vertical="center" wrapText="1"/>
      <protection locked="0"/>
    </xf>
    <xf numFmtId="3" fontId="4" fillId="0" borderId="71" xfId="0" applyNumberFormat="1" applyFont="1" applyBorder="1" applyAlignment="1" applyProtection="1">
      <alignment horizontal="right" vertical="center" wrapText="1"/>
      <protection locked="0"/>
    </xf>
    <xf numFmtId="3" fontId="4" fillId="0" borderId="72" xfId="0" applyNumberFormat="1" applyFont="1" applyBorder="1" applyAlignment="1" applyProtection="1">
      <alignment horizontal="right" vertical="center" wrapText="1"/>
      <protection locked="0"/>
    </xf>
    <xf numFmtId="164" fontId="4" fillId="0" borderId="73" xfId="0" applyNumberFormat="1" applyFont="1" applyBorder="1" applyAlignment="1">
      <alignment horizontal="right" vertical="center" wrapText="1"/>
    </xf>
    <xf numFmtId="164" fontId="4" fillId="0" borderId="74" xfId="0" applyNumberFormat="1" applyFont="1" applyBorder="1" applyAlignment="1">
      <alignment horizontal="right" vertical="center" wrapText="1"/>
    </xf>
    <xf numFmtId="164" fontId="4" fillId="0" borderId="71" xfId="0" applyNumberFormat="1" applyFont="1" applyBorder="1" applyAlignment="1">
      <alignment horizontal="right" vertical="center" wrapText="1"/>
    </xf>
    <xf numFmtId="3" fontId="4" fillId="0" borderId="75" xfId="0" applyNumberFormat="1" applyFont="1" applyBorder="1" applyAlignment="1">
      <alignment horizontal="right" vertical="center" wrapText="1"/>
    </xf>
    <xf numFmtId="3" fontId="4" fillId="0" borderId="76" xfId="0" applyNumberFormat="1" applyFont="1" applyBorder="1" applyAlignment="1">
      <alignment horizontal="right" vertical="center" wrapText="1"/>
    </xf>
    <xf numFmtId="3" fontId="4" fillId="0" borderId="77" xfId="0" applyNumberFormat="1" applyFont="1" applyBorder="1" applyAlignment="1">
      <alignment horizontal="right" vertical="center" wrapText="1"/>
    </xf>
    <xf numFmtId="164" fontId="4" fillId="0" borderId="78" xfId="0" applyNumberFormat="1" applyFont="1" applyBorder="1" applyAlignment="1">
      <alignment horizontal="right" vertical="center" wrapText="1"/>
    </xf>
    <xf numFmtId="164" fontId="4" fillId="0" borderId="79" xfId="0" applyNumberFormat="1" applyFont="1" applyBorder="1" applyAlignment="1">
      <alignment horizontal="right" vertical="center" wrapText="1"/>
    </xf>
    <xf numFmtId="164" fontId="4" fillId="0" borderId="76" xfId="0" applyNumberFormat="1" applyFont="1" applyBorder="1" applyAlignment="1">
      <alignment horizontal="right" vertical="center" wrapText="1"/>
    </xf>
    <xf numFmtId="3" fontId="4" fillId="0" borderId="80" xfId="0" applyNumberFormat="1" applyFont="1" applyBorder="1" applyAlignment="1" applyProtection="1">
      <alignment horizontal="right" vertical="center" wrapText="1"/>
      <protection locked="0"/>
    </xf>
    <xf numFmtId="3" fontId="4" fillId="0" borderId="81" xfId="0" applyNumberFormat="1" applyFont="1" applyBorder="1" applyAlignment="1" applyProtection="1">
      <alignment horizontal="right" vertical="center" wrapText="1"/>
      <protection locked="0"/>
    </xf>
    <xf numFmtId="3" fontId="4" fillId="0" borderId="82" xfId="0" applyNumberFormat="1" applyFont="1" applyBorder="1" applyAlignment="1" applyProtection="1">
      <alignment horizontal="right" vertical="center" wrapText="1"/>
      <protection locked="0"/>
    </xf>
    <xf numFmtId="164" fontId="4" fillId="0" borderId="83" xfId="0" applyNumberFormat="1" applyFont="1" applyBorder="1" applyAlignment="1">
      <alignment horizontal="right" vertical="center" wrapText="1"/>
    </xf>
    <xf numFmtId="164" fontId="4" fillId="0" borderId="84" xfId="0" applyNumberFormat="1" applyFont="1" applyBorder="1" applyAlignment="1">
      <alignment horizontal="right" vertical="center" wrapText="1"/>
    </xf>
    <xf numFmtId="164" fontId="4" fillId="0" borderId="81" xfId="0" applyNumberFormat="1" applyFont="1" applyBorder="1" applyAlignment="1">
      <alignment horizontal="right" vertical="center" wrapText="1"/>
    </xf>
    <xf numFmtId="3" fontId="4" fillId="0" borderId="85" xfId="0" applyNumberFormat="1" applyFont="1" applyBorder="1" applyAlignment="1" applyProtection="1">
      <alignment horizontal="right" vertical="center" wrapText="1"/>
      <protection locked="0"/>
    </xf>
    <xf numFmtId="3" fontId="4" fillId="0" borderId="86" xfId="0" applyNumberFormat="1" applyFont="1" applyBorder="1" applyAlignment="1" applyProtection="1">
      <alignment horizontal="right" vertical="center" wrapText="1"/>
      <protection locked="0"/>
    </xf>
    <xf numFmtId="3" fontId="4" fillId="0" borderId="87" xfId="0" applyNumberFormat="1" applyFont="1" applyBorder="1" applyAlignment="1" applyProtection="1">
      <alignment horizontal="right" vertical="center" wrapText="1"/>
      <protection locked="0"/>
    </xf>
    <xf numFmtId="164" fontId="4" fillId="0" borderId="88" xfId="0" applyNumberFormat="1" applyFont="1" applyBorder="1" applyAlignment="1">
      <alignment horizontal="right" vertical="center" wrapText="1"/>
    </xf>
    <xf numFmtId="164" fontId="4" fillId="0" borderId="89" xfId="0" applyNumberFormat="1" applyFont="1" applyBorder="1" applyAlignment="1">
      <alignment horizontal="right" vertical="center" wrapText="1"/>
    </xf>
    <xf numFmtId="164" fontId="4" fillId="0" borderId="86" xfId="0" applyNumberFormat="1" applyFont="1" applyBorder="1" applyAlignment="1">
      <alignment horizontal="right" vertical="center" wrapText="1"/>
    </xf>
    <xf numFmtId="3" fontId="4" fillId="0" borderId="41" xfId="0" applyNumberFormat="1" applyFont="1" applyBorder="1" applyAlignment="1" applyProtection="1">
      <alignment horizontal="right" vertical="center" wrapText="1"/>
      <protection locked="0"/>
    </xf>
    <xf numFmtId="3" fontId="4" fillId="0" borderId="42" xfId="0" applyNumberFormat="1" applyFont="1" applyBorder="1" applyAlignment="1" applyProtection="1">
      <alignment horizontal="right" vertical="center" wrapText="1"/>
      <protection locked="0"/>
    </xf>
    <xf numFmtId="3" fontId="4" fillId="0" borderId="43" xfId="0" applyNumberFormat="1" applyFont="1" applyBorder="1" applyAlignment="1" applyProtection="1">
      <alignment horizontal="right" vertical="center" wrapText="1"/>
      <protection locked="0"/>
    </xf>
    <xf numFmtId="164" fontId="4" fillId="0" borderId="44" xfId="0" applyNumberFormat="1" applyFont="1" applyBorder="1" applyAlignment="1">
      <alignment horizontal="right" vertical="center" wrapText="1"/>
    </xf>
    <xf numFmtId="164" fontId="4" fillId="0" borderId="42" xfId="0" applyNumberFormat="1" applyFont="1" applyBorder="1" applyAlignment="1">
      <alignment horizontal="right" vertical="center" wrapText="1"/>
    </xf>
    <xf numFmtId="164" fontId="5" fillId="0" borderId="4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3" fontId="4" fillId="0" borderId="46" xfId="0" applyNumberFormat="1" applyFont="1" applyBorder="1" applyAlignment="1" applyProtection="1">
      <alignment horizontal="right" vertical="center" wrapText="1"/>
      <protection locked="0"/>
    </xf>
    <xf numFmtId="3" fontId="4" fillId="0" borderId="47" xfId="0" applyNumberFormat="1" applyFont="1" applyBorder="1" applyAlignment="1" applyProtection="1">
      <alignment horizontal="right" vertical="center" wrapText="1"/>
      <protection locked="0"/>
    </xf>
    <xf numFmtId="3" fontId="4" fillId="0" borderId="48" xfId="0" applyNumberFormat="1" applyFont="1" applyBorder="1" applyAlignment="1" applyProtection="1">
      <alignment horizontal="right" vertical="center" wrapText="1"/>
      <protection locked="0"/>
    </xf>
    <xf numFmtId="164" fontId="4" fillId="0" borderId="49" xfId="0" applyNumberFormat="1" applyFont="1" applyBorder="1" applyAlignment="1">
      <alignment horizontal="right" vertical="center" wrapText="1"/>
    </xf>
    <xf numFmtId="164" fontId="4" fillId="0" borderId="50" xfId="0" applyNumberFormat="1" applyFont="1" applyBorder="1" applyAlignment="1">
      <alignment horizontal="right" vertical="center" wrapText="1"/>
    </xf>
    <xf numFmtId="164" fontId="4" fillId="0" borderId="47" xfId="0" applyNumberFormat="1" applyFont="1" applyBorder="1" applyAlignment="1">
      <alignment horizontal="right" vertical="center" wrapText="1"/>
    </xf>
    <xf numFmtId="3" fontId="4" fillId="0" borderId="65" xfId="0" applyNumberFormat="1" applyFont="1" applyBorder="1" applyAlignment="1" applyProtection="1">
      <alignment horizontal="right" vertical="center" wrapText="1"/>
      <protection locked="0"/>
    </xf>
    <xf numFmtId="3" fontId="4" fillId="0" borderId="66" xfId="0" applyNumberFormat="1" applyFont="1" applyBorder="1" applyAlignment="1" applyProtection="1">
      <alignment horizontal="right" vertical="center" wrapText="1"/>
      <protection locked="0"/>
    </xf>
    <xf numFmtId="3" fontId="4" fillId="0" borderId="67" xfId="0" applyNumberFormat="1" applyFont="1" applyBorder="1" applyAlignment="1" applyProtection="1">
      <alignment horizontal="right" vertical="center" wrapText="1"/>
      <protection locked="0"/>
    </xf>
    <xf numFmtId="3" fontId="4" fillId="0" borderId="75" xfId="0" applyNumberFormat="1" applyFont="1" applyBorder="1" applyAlignment="1" applyProtection="1">
      <alignment horizontal="right" vertical="center" wrapText="1"/>
      <protection locked="0"/>
    </xf>
    <xf numFmtId="3" fontId="4" fillId="0" borderId="76" xfId="0" applyNumberFormat="1" applyFont="1" applyBorder="1" applyAlignment="1" applyProtection="1">
      <alignment horizontal="right" vertical="center" wrapText="1"/>
      <protection locked="0"/>
    </xf>
    <xf numFmtId="3" fontId="4" fillId="0" borderId="77" xfId="0" applyNumberFormat="1" applyFont="1" applyBorder="1" applyAlignment="1" applyProtection="1">
      <alignment horizontal="right" vertical="center" wrapText="1"/>
      <protection locked="0"/>
    </xf>
    <xf numFmtId="3" fontId="4" fillId="0" borderId="36" xfId="0" applyNumberFormat="1" applyFont="1" applyBorder="1" applyAlignment="1" applyProtection="1">
      <alignment horizontal="right" vertical="center" wrapText="1"/>
      <protection locked="0"/>
    </xf>
    <xf numFmtId="3" fontId="4" fillId="0" borderId="37" xfId="0" applyNumberFormat="1" applyFont="1" applyBorder="1" applyAlignment="1" applyProtection="1">
      <alignment horizontal="right" vertical="center" wrapText="1"/>
      <protection locked="0"/>
    </xf>
    <xf numFmtId="3" fontId="4" fillId="0" borderId="38" xfId="0" applyNumberFormat="1" applyFont="1" applyBorder="1" applyAlignment="1" applyProtection="1">
      <alignment horizontal="right" vertical="center" wrapText="1"/>
      <protection locked="0"/>
    </xf>
    <xf numFmtId="3" fontId="4" fillId="0" borderId="51" xfId="0" applyNumberFormat="1" applyFont="1" applyBorder="1" applyAlignment="1" applyProtection="1">
      <alignment horizontal="right" vertical="center" wrapText="1"/>
      <protection locked="0"/>
    </xf>
    <xf numFmtId="3" fontId="4" fillId="0" borderId="52" xfId="0" applyNumberFormat="1" applyFont="1" applyBorder="1" applyAlignment="1" applyProtection="1">
      <alignment horizontal="right" vertical="center" wrapText="1"/>
      <protection locked="0"/>
    </xf>
    <xf numFmtId="3" fontId="4" fillId="0" borderId="53" xfId="0" applyNumberFormat="1" applyFont="1" applyBorder="1" applyAlignment="1" applyProtection="1">
      <alignment horizontal="right" vertical="center" wrapText="1"/>
      <protection locked="0"/>
    </xf>
    <xf numFmtId="164" fontId="4" fillId="0" borderId="54" xfId="0" applyNumberFormat="1" applyFont="1" applyBorder="1" applyAlignment="1">
      <alignment horizontal="right" vertical="center" wrapText="1"/>
    </xf>
    <xf numFmtId="164" fontId="4" fillId="0" borderId="55" xfId="0" applyNumberFormat="1" applyFont="1" applyBorder="1" applyAlignment="1">
      <alignment horizontal="right" vertical="center" wrapText="1"/>
    </xf>
    <xf numFmtId="164" fontId="4" fillId="0" borderId="52" xfId="0" applyNumberFormat="1" applyFont="1" applyBorder="1" applyAlignment="1">
      <alignment horizontal="right" vertical="center" wrapText="1"/>
    </xf>
    <xf numFmtId="0" fontId="4" fillId="0" borderId="24" xfId="0" applyFont="1" applyBorder="1" applyAlignment="1">
      <alignment horizontal="center" vertical="center" wrapText="1"/>
    </xf>
    <xf numFmtId="165" fontId="5" fillId="0" borderId="56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40" xfId="0" applyNumberFormat="1" applyFont="1" applyBorder="1" applyAlignment="1">
      <alignment horizontal="right" vertical="center" wrapText="1"/>
    </xf>
    <xf numFmtId="164" fontId="5" fillId="0" borderId="37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 applyProtection="1">
      <alignment horizontal="right" vertical="center" wrapText="1"/>
      <protection locked="0"/>
    </xf>
    <xf numFmtId="3" fontId="5" fillId="0" borderId="37" xfId="0" applyNumberFormat="1" applyFont="1" applyBorder="1" applyAlignment="1" applyProtection="1">
      <alignment horizontal="right" vertical="center" wrapText="1"/>
      <protection locked="0"/>
    </xf>
    <xf numFmtId="3" fontId="5" fillId="0" borderId="38" xfId="0" applyNumberFormat="1" applyFont="1" applyBorder="1" applyAlignment="1" applyProtection="1">
      <alignment horizontal="right" vertical="center" wrapText="1"/>
      <protection locked="0"/>
    </xf>
    <xf numFmtId="165" fontId="5" fillId="0" borderId="58" xfId="0" applyNumberFormat="1" applyFont="1" applyBorder="1" applyAlignment="1">
      <alignment horizontal="right" vertical="center" wrapText="1"/>
    </xf>
    <xf numFmtId="3" fontId="5" fillId="0" borderId="60" xfId="0" applyNumberFormat="1" applyFont="1" applyBorder="1" applyAlignment="1">
      <alignment horizontal="right" vertical="center" wrapText="1"/>
    </xf>
    <xf numFmtId="3" fontId="5" fillId="0" borderId="61" xfId="0" applyNumberFormat="1" applyFont="1" applyBorder="1" applyAlignment="1">
      <alignment horizontal="right" vertical="center" wrapText="1"/>
    </xf>
    <xf numFmtId="3" fontId="5" fillId="0" borderId="62" xfId="0" applyNumberFormat="1" applyFont="1" applyBorder="1" applyAlignment="1">
      <alignment horizontal="right" vertical="center" wrapText="1"/>
    </xf>
    <xf numFmtId="164" fontId="5" fillId="0" borderId="63" xfId="0" applyNumberFormat="1" applyFont="1" applyBorder="1" applyAlignment="1">
      <alignment horizontal="right" vertical="center" wrapText="1"/>
    </xf>
    <xf numFmtId="164" fontId="5" fillId="0" borderId="64" xfId="0" applyNumberFormat="1" applyFont="1" applyBorder="1" applyAlignment="1">
      <alignment horizontal="right" vertical="center" wrapText="1"/>
    </xf>
    <xf numFmtId="164" fontId="5" fillId="0" borderId="6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Normal" xfId="0" builtinId="0"/>
    <cellStyle name="Normal 14" xfId="1" xr:uid="{91CC334C-6FBE-485D-933B-6EFF46F932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hared%20drives\Finance\2025\plan%202026\Finacijski%20plan%20XLS\Procjena%202025_po%20mjesecima.xlsx" TargetMode="External"/><Relationship Id="rId1" Type="http://schemas.openxmlformats.org/officeDocument/2006/relationships/externalLinkPath" Target="file:///G:\Shared%20drives\Finance\2025\plan%202026\Finacijski%20plan%20XLS\Procjena%202025_po%20mjesec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žetak plana_društva"/>
      <sheetName val="Sažetak plana_podružnice"/>
      <sheetName val="1-Zaposlenost"/>
      <sheetName val="2-Broj radnika novi TKU"/>
      <sheetName val="3-Fizicki opseg usluga"/>
      <sheetName val="4-Plan tekuceg odrzavanja"/>
      <sheetName val="5-Plan investic odrzavanja"/>
      <sheetName val="6-Plan utroska energ"/>
      <sheetName val="7-RN dob i gub"/>
      <sheetName val="RDG-Grad-prošireni"/>
      <sheetName val="7.2.RDG  2025. po mjes proš"/>
      <sheetName val="7.1.-RDG-Grad"/>
      <sheetName val="8-Novcani tijek"/>
      <sheetName val="9-Pokaz.uspj."/>
      <sheetName val="10-Usklade povez.Plan 2025"/>
      <sheetName val="11-Potvrda"/>
      <sheetName val="11-Specifikacija prihoda - Grad"/>
      <sheetName val="12-Specifikacija prihoda-Grad"/>
      <sheetName val="13-Plan otplate kredita"/>
      <sheetName val="14-Bilanca"/>
      <sheetName val="14.1.-BS usklada"/>
      <sheetName val="15-Vrijed_investicija"/>
      <sheetName val="16-Izvori investicija-1"/>
      <sheetName val="17-Izvori investicija-3"/>
      <sheetName val="17.1.-Investicije Društva"/>
      <sheetName val="17.2._Investicije Podružn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3">
          <cell r="E13">
            <v>4800</v>
          </cell>
          <cell r="F13">
            <v>3400</v>
          </cell>
          <cell r="G13">
            <v>2400</v>
          </cell>
          <cell r="H13">
            <v>2400</v>
          </cell>
        </row>
        <row r="36">
          <cell r="E36">
            <v>4408801.37</v>
          </cell>
          <cell r="F36">
            <v>4390000</v>
          </cell>
          <cell r="G36">
            <v>5059111.4000000004</v>
          </cell>
          <cell r="H36">
            <v>5210800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E40">
            <v>97493.74</v>
          </cell>
          <cell r="F40">
            <v>45000</v>
          </cell>
          <cell r="G40">
            <v>30161.46</v>
          </cell>
          <cell r="H40">
            <v>31000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E62">
            <v>8264.0400000000009</v>
          </cell>
          <cell r="F62">
            <v>8400</v>
          </cell>
          <cell r="G62">
            <v>8309.36</v>
          </cell>
          <cell r="H62">
            <v>8310</v>
          </cell>
        </row>
        <row r="64">
          <cell r="E64">
            <v>311952.39</v>
          </cell>
          <cell r="F64">
            <v>315000</v>
          </cell>
          <cell r="G64">
            <v>363072.75</v>
          </cell>
          <cell r="H64">
            <v>373965</v>
          </cell>
        </row>
        <row r="65">
          <cell r="E65">
            <v>140</v>
          </cell>
          <cell r="F65">
            <v>0</v>
          </cell>
          <cell r="G65">
            <v>3979</v>
          </cell>
          <cell r="H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E70">
            <v>654</v>
          </cell>
          <cell r="F70">
            <v>0</v>
          </cell>
          <cell r="G70">
            <v>0</v>
          </cell>
          <cell r="H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E79">
            <v>3015.04</v>
          </cell>
          <cell r="F79">
            <v>0</v>
          </cell>
          <cell r="G79">
            <v>182.06</v>
          </cell>
          <cell r="H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E83">
            <v>792</v>
          </cell>
          <cell r="F83">
            <v>0</v>
          </cell>
          <cell r="G83">
            <v>16</v>
          </cell>
          <cell r="H83">
            <v>0</v>
          </cell>
        </row>
        <row r="84">
          <cell r="E84">
            <v>18602.830000000002</v>
          </cell>
          <cell r="F84">
            <v>0</v>
          </cell>
          <cell r="G84">
            <v>20199.48</v>
          </cell>
          <cell r="H84">
            <v>25000</v>
          </cell>
        </row>
        <row r="85">
          <cell r="E85">
            <v>4598.24</v>
          </cell>
          <cell r="F85">
            <v>12000</v>
          </cell>
          <cell r="G85">
            <v>46915.98</v>
          </cell>
          <cell r="H85">
            <v>13000</v>
          </cell>
        </row>
        <row r="86">
          <cell r="E86">
            <v>17422.91</v>
          </cell>
          <cell r="F86">
            <v>15926.737009755125</v>
          </cell>
          <cell r="G86">
            <v>45172.467009755128</v>
          </cell>
          <cell r="H86">
            <v>16000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E88">
            <v>4840.79</v>
          </cell>
          <cell r="F88">
            <v>5000</v>
          </cell>
          <cell r="G88">
            <v>10712.599999999999</v>
          </cell>
          <cell r="H88">
            <v>10500</v>
          </cell>
        </row>
        <row r="89">
          <cell r="E89">
            <v>6230.43</v>
          </cell>
          <cell r="F89">
            <v>1000</v>
          </cell>
          <cell r="G89">
            <v>6109.4900000000007</v>
          </cell>
          <cell r="H89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3">
          <cell r="E93">
            <v>183351.52000000002</v>
          </cell>
          <cell r="F93">
            <v>201070</v>
          </cell>
          <cell r="G93">
            <v>189978.06</v>
          </cell>
          <cell r="H93">
            <v>196868.67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</row>
        <row r="123">
          <cell r="E123">
            <v>2297739.25</v>
          </cell>
          <cell r="F123">
            <v>2238013.4399999999</v>
          </cell>
          <cell r="G123">
            <v>2314520.6700000004</v>
          </cell>
          <cell r="H123">
            <v>2385372.29</v>
          </cell>
        </row>
        <row r="207">
          <cell r="E207">
            <v>441344.06000000006</v>
          </cell>
          <cell r="F207">
            <v>485000</v>
          </cell>
          <cell r="G207">
            <v>475818.61</v>
          </cell>
          <cell r="H207">
            <v>499552.41</v>
          </cell>
        </row>
        <row r="212">
          <cell r="E212">
            <v>231448.05</v>
          </cell>
          <cell r="F212">
            <v>247500</v>
          </cell>
          <cell r="G212">
            <v>218587.65999999997</v>
          </cell>
          <cell r="H212">
            <v>209600</v>
          </cell>
        </row>
        <row r="215">
          <cell r="E215">
            <v>106827.20999999999</v>
          </cell>
          <cell r="F215">
            <v>126877.85</v>
          </cell>
          <cell r="G215">
            <v>114233.67</v>
          </cell>
          <cell r="H215">
            <v>121192.11055519999</v>
          </cell>
        </row>
        <row r="216">
          <cell r="E216">
            <v>48614.039999999994</v>
          </cell>
          <cell r="F216">
            <v>63886.9</v>
          </cell>
          <cell r="G216">
            <v>56650.479999999996</v>
          </cell>
          <cell r="H216">
            <v>62546.9</v>
          </cell>
        </row>
        <row r="264">
          <cell r="E264">
            <v>8971.91</v>
          </cell>
          <cell r="F264">
            <v>13000</v>
          </cell>
          <cell r="G264">
            <v>13000</v>
          </cell>
          <cell r="H264">
            <v>13000</v>
          </cell>
        </row>
        <row r="269">
          <cell r="E269">
            <v>28091.379999999997</v>
          </cell>
          <cell r="F269">
            <v>16000</v>
          </cell>
          <cell r="G269">
            <v>16000</v>
          </cell>
          <cell r="H269">
            <v>16000</v>
          </cell>
        </row>
        <row r="277">
          <cell r="E277">
            <v>39515.39</v>
          </cell>
          <cell r="F277">
            <v>30200</v>
          </cell>
          <cell r="G277">
            <v>40671.990000000005</v>
          </cell>
          <cell r="H277">
            <v>40000</v>
          </cell>
        </row>
        <row r="286">
          <cell r="E286">
            <v>8725.2199999999993</v>
          </cell>
          <cell r="F286">
            <v>10</v>
          </cell>
          <cell r="G286">
            <v>41463.339999999997</v>
          </cell>
          <cell r="H286">
            <v>40021</v>
          </cell>
        </row>
        <row r="301">
          <cell r="E301">
            <v>9827.7199999999993</v>
          </cell>
          <cell r="F301">
            <v>10000</v>
          </cell>
          <cell r="G301">
            <v>8802.34</v>
          </cell>
          <cell r="H301">
            <v>9650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06BF-CB46-4EC8-8BE1-C102D2B1107A}">
  <dimension ref="A1:I44"/>
  <sheetViews>
    <sheetView tabSelected="1" workbookViewId="0">
      <selection activeCell="B15" sqref="B15"/>
    </sheetView>
  </sheetViews>
  <sheetFormatPr defaultRowHeight="15" x14ac:dyDescent="0.25"/>
  <cols>
    <col min="1" max="1" width="4.5703125" style="18" bestFit="1" customWidth="1"/>
    <col min="2" max="2" width="52" style="18" bestFit="1" customWidth="1"/>
    <col min="3" max="6" width="11.42578125" style="18" bestFit="1" customWidth="1"/>
    <col min="7" max="7" width="7" style="18" bestFit="1" customWidth="1"/>
    <col min="8" max="8" width="24.42578125" style="18" bestFit="1" customWidth="1"/>
    <col min="9" max="9" width="7" style="18" bestFit="1" customWidth="1"/>
    <col min="10" max="16384" width="9.140625" style="18"/>
  </cols>
  <sheetData>
    <row r="1" spans="1:9" ht="15.75" x14ac:dyDescent="0.25">
      <c r="A1" s="19"/>
      <c r="B1" s="12"/>
      <c r="C1" s="12"/>
      <c r="D1" s="12"/>
      <c r="E1" s="12"/>
      <c r="F1" s="12"/>
      <c r="G1" s="12"/>
      <c r="H1" s="12"/>
      <c r="I1" s="12"/>
    </row>
    <row r="2" spans="1:9" ht="20.25" x14ac:dyDescent="0.25">
      <c r="A2" s="132" t="s">
        <v>57</v>
      </c>
      <c r="B2" s="132"/>
      <c r="C2" s="132"/>
      <c r="D2" s="132"/>
      <c r="E2" s="132"/>
      <c r="F2" s="132"/>
      <c r="G2" s="132"/>
      <c r="H2" s="132"/>
      <c r="I2" s="12"/>
    </row>
    <row r="3" spans="1:9" ht="15.75" thickBot="1" x14ac:dyDescent="0.3">
      <c r="A3" s="12"/>
      <c r="B3" s="12"/>
      <c r="C3" s="12"/>
      <c r="D3" s="12"/>
      <c r="E3" s="12"/>
      <c r="F3" s="12"/>
      <c r="G3" s="12"/>
      <c r="H3" s="20" t="s">
        <v>0</v>
      </c>
      <c r="I3" s="12"/>
    </row>
    <row r="4" spans="1:9" x14ac:dyDescent="0.25">
      <c r="A4" s="133" t="s">
        <v>1</v>
      </c>
      <c r="B4" s="135" t="s">
        <v>2</v>
      </c>
      <c r="C4" s="1" t="s">
        <v>3</v>
      </c>
      <c r="D4" s="2" t="s">
        <v>4</v>
      </c>
      <c r="E4" s="2" t="s">
        <v>3</v>
      </c>
      <c r="F4" s="3" t="s">
        <v>4</v>
      </c>
      <c r="G4" s="137" t="s">
        <v>5</v>
      </c>
      <c r="H4" s="138"/>
      <c r="I4" s="139"/>
    </row>
    <row r="5" spans="1:9" ht="30.75" thickBot="1" x14ac:dyDescent="0.3">
      <c r="A5" s="134"/>
      <c r="B5" s="136"/>
      <c r="C5" s="4" t="s">
        <v>6</v>
      </c>
      <c r="D5" s="5" t="s">
        <v>7</v>
      </c>
      <c r="E5" s="6" t="s">
        <v>7</v>
      </c>
      <c r="F5" s="7" t="s">
        <v>8</v>
      </c>
      <c r="G5" s="8" t="s">
        <v>9</v>
      </c>
      <c r="H5" s="21" t="s">
        <v>10</v>
      </c>
      <c r="I5" s="22" t="s">
        <v>11</v>
      </c>
    </row>
    <row r="6" spans="1:9" ht="15.75" thickBot="1" x14ac:dyDescent="0.3">
      <c r="A6" s="23">
        <v>1</v>
      </c>
      <c r="B6" s="13">
        <v>2</v>
      </c>
      <c r="C6" s="24">
        <f>B6+1</f>
        <v>3</v>
      </c>
      <c r="D6" s="13">
        <f t="shared" ref="D6:I6" si="0">C6+1</f>
        <v>4</v>
      </c>
      <c r="E6" s="13">
        <f t="shared" si="0"/>
        <v>5</v>
      </c>
      <c r="F6" s="25">
        <f t="shared" si="0"/>
        <v>6</v>
      </c>
      <c r="G6" s="26">
        <v>7</v>
      </c>
      <c r="H6" s="24">
        <f t="shared" si="0"/>
        <v>8</v>
      </c>
      <c r="I6" s="13">
        <f t="shared" si="0"/>
        <v>9</v>
      </c>
    </row>
    <row r="7" spans="1:9" ht="17.25" thickTop="1" thickBot="1" x14ac:dyDescent="0.3">
      <c r="A7" s="27" t="s">
        <v>12</v>
      </c>
      <c r="B7" s="9" t="s">
        <v>13</v>
      </c>
      <c r="C7" s="28">
        <f t="shared" ref="C7:F7" si="1">SUM(C8,C24)</f>
        <v>4896333</v>
      </c>
      <c r="D7" s="29">
        <f t="shared" si="1"/>
        <v>4795736.7370097553</v>
      </c>
      <c r="E7" s="29">
        <f t="shared" si="1"/>
        <v>5637805.3870097557</v>
      </c>
      <c r="F7" s="30">
        <f t="shared" si="1"/>
        <v>5730996</v>
      </c>
      <c r="G7" s="31">
        <f t="shared" ref="G7:I44" si="2">IF(D7=0,"",D7/C7*100)</f>
        <v>97.945477503465455</v>
      </c>
      <c r="H7" s="32">
        <f t="shared" si="2"/>
        <v>117.55869215050051</v>
      </c>
      <c r="I7" s="33">
        <f t="shared" si="2"/>
        <v>101.65295902559831</v>
      </c>
    </row>
    <row r="8" spans="1:9" ht="16.5" thickBot="1" x14ac:dyDescent="0.3">
      <c r="A8" s="34"/>
      <c r="B8" s="14" t="s">
        <v>14</v>
      </c>
      <c r="C8" s="35">
        <f>SUM(C9,C10,C11,C12,C16)</f>
        <v>4887607.78</v>
      </c>
      <c r="D8" s="36">
        <f t="shared" ref="D8:F8" si="3">SUM(D9,D10,D11,D12,D16)</f>
        <v>4795726.7370097553</v>
      </c>
      <c r="E8" s="36">
        <f t="shared" si="3"/>
        <v>5596342.0470097559</v>
      </c>
      <c r="F8" s="37">
        <f t="shared" si="3"/>
        <v>5690975</v>
      </c>
      <c r="G8" s="38">
        <f t="shared" si="2"/>
        <v>98.120122417223811</v>
      </c>
      <c r="H8" s="39">
        <f t="shared" si="2"/>
        <v>116.69434798737517</v>
      </c>
      <c r="I8" s="40">
        <f t="shared" si="2"/>
        <v>101.69097871780028</v>
      </c>
    </row>
    <row r="9" spans="1:9" ht="45.75" thickTop="1" x14ac:dyDescent="0.25">
      <c r="A9" s="34"/>
      <c r="B9" s="10" t="s">
        <v>15</v>
      </c>
      <c r="C9" s="41">
        <f>'[1]7.1.-RDG-Grad'!E36+'[1]7.1.-RDG-Grad'!E37+'[1]7.1.-RDG-Grad'!E40+'[1]7.1.-RDG-Grad'!E64+'[1]7.1.-RDG-Grad'!E71+'[1]7.1.-RDG-Grad'!E72</f>
        <v>4818247.5</v>
      </c>
      <c r="D9" s="42">
        <f>'[1]7.1.-RDG-Grad'!F36+'[1]7.1.-RDG-Grad'!F37+'[1]7.1.-RDG-Grad'!F40+'[1]7.1.-RDG-Grad'!F64+'[1]7.1.-RDG-Grad'!F71+'[1]7.1.-RDG-Grad'!F72</f>
        <v>4750000</v>
      </c>
      <c r="E9" s="42">
        <f>'[1]7.1.-RDG-Grad'!G36+'[1]7.1.-RDG-Grad'!G37+'[1]7.1.-RDG-Grad'!G40+'[1]7.1.-RDG-Grad'!G64+'[1]7.1.-RDG-Grad'!G71+'[1]7.1.-RDG-Grad'!G72</f>
        <v>5452345.6100000003</v>
      </c>
      <c r="F9" s="43">
        <f>'[1]7.1.-RDG-Grad'!H36+'[1]7.1.-RDG-Grad'!H37+'[1]7.1.-RDG-Grad'!H40+'[1]7.1.-RDG-Grad'!H64+'[1]7.1.-RDG-Grad'!H71+'[1]7.1.-RDG-Grad'!H72</f>
        <v>5615765</v>
      </c>
      <c r="G9" s="44">
        <f t="shared" si="2"/>
        <v>98.583561761823162</v>
      </c>
      <c r="H9" s="45">
        <f t="shared" si="2"/>
        <v>114.78622336842106</v>
      </c>
      <c r="I9" s="46">
        <f t="shared" si="2"/>
        <v>102.99723094772784</v>
      </c>
    </row>
    <row r="10" spans="1:9" ht="30" x14ac:dyDescent="0.25">
      <c r="A10" s="34"/>
      <c r="B10" s="11" t="s">
        <v>16</v>
      </c>
      <c r="C10" s="47">
        <f>'[1]7.1.-RDG-Grad'!E13+'[1]7.1.-RDG-Grad'!E60+'[1]7.1.-RDG-Grad'!E65+'[1]7.1.-RDG-Grad'!E68+'[1]7.1.-RDG-Grad'!E81</f>
        <v>4940</v>
      </c>
      <c r="D10" s="48">
        <f>'[1]7.1.-RDG-Grad'!F13+'[1]7.1.-RDG-Grad'!F60+'[1]7.1.-RDG-Grad'!F65+'[1]7.1.-RDG-Grad'!F68+'[1]7.1.-RDG-Grad'!F81</f>
        <v>3400</v>
      </c>
      <c r="E10" s="48">
        <f>'[1]7.1.-RDG-Grad'!G13+'[1]7.1.-RDG-Grad'!G60+'[1]7.1.-RDG-Grad'!G65+'[1]7.1.-RDG-Grad'!G68+'[1]7.1.-RDG-Grad'!G81</f>
        <v>6379</v>
      </c>
      <c r="F10" s="49">
        <f>'[1]7.1.-RDG-Grad'!H13+'[1]7.1.-RDG-Grad'!H60+'[1]7.1.-RDG-Grad'!H65+'[1]7.1.-RDG-Grad'!H68+'[1]7.1.-RDG-Grad'!H81</f>
        <v>2400</v>
      </c>
      <c r="G10" s="44">
        <f t="shared" si="2"/>
        <v>68.825910931174079</v>
      </c>
      <c r="H10" s="45">
        <f t="shared" si="2"/>
        <v>187.61764705882354</v>
      </c>
      <c r="I10" s="46">
        <f t="shared" si="2"/>
        <v>37.623451951716568</v>
      </c>
    </row>
    <row r="11" spans="1:9" x14ac:dyDescent="0.25">
      <c r="A11" s="34"/>
      <c r="B11" s="11" t="s">
        <v>17</v>
      </c>
      <c r="C11" s="47">
        <f>'[1]7.1.-RDG-Grad'!E41</f>
        <v>0</v>
      </c>
      <c r="D11" s="48">
        <f>'[1]7.1.-RDG-Grad'!F41</f>
        <v>0</v>
      </c>
      <c r="E11" s="48">
        <f>'[1]7.1.-RDG-Grad'!G41</f>
        <v>0</v>
      </c>
      <c r="F11" s="49">
        <f>'[1]7.1.-RDG-Grad'!H41</f>
        <v>0</v>
      </c>
      <c r="G11" s="44" t="str">
        <f t="shared" si="2"/>
        <v/>
      </c>
      <c r="H11" s="45" t="str">
        <f t="shared" si="2"/>
        <v/>
      </c>
      <c r="I11" s="46" t="str">
        <f t="shared" si="2"/>
        <v/>
      </c>
    </row>
    <row r="12" spans="1:9" x14ac:dyDescent="0.25">
      <c r="A12" s="34"/>
      <c r="B12" s="10" t="s">
        <v>18</v>
      </c>
      <c r="C12" s="50">
        <f>SUM(C13:C15)</f>
        <v>0</v>
      </c>
      <c r="D12" s="51">
        <f>SUM(D13:D15)</f>
        <v>0</v>
      </c>
      <c r="E12" s="51">
        <f t="shared" ref="E12:F12" si="4">SUM(E13:E15)</f>
        <v>0</v>
      </c>
      <c r="F12" s="52">
        <f t="shared" si="4"/>
        <v>0</v>
      </c>
      <c r="G12" s="53" t="str">
        <f t="shared" si="2"/>
        <v/>
      </c>
      <c r="H12" s="54" t="str">
        <f t="shared" si="2"/>
        <v/>
      </c>
      <c r="I12" s="55" t="str">
        <f t="shared" si="2"/>
        <v/>
      </c>
    </row>
    <row r="13" spans="1:9" ht="30" x14ac:dyDescent="0.25">
      <c r="A13" s="34"/>
      <c r="B13" s="11" t="s">
        <v>19</v>
      </c>
      <c r="C13" s="56">
        <f>'[1]7.1.-RDG-Grad'!E38+'[1]7.1.-RDG-Grad'!E39+'[1]7.1.-RDG-Grad'!E66+'[1]7.1.-RDG-Grad'!E69+'[1]7.1.-RDG-Grad'!E82</f>
        <v>0</v>
      </c>
      <c r="D13" s="57">
        <f>'[1]7.1.-RDG-Grad'!F38+'[1]7.1.-RDG-Grad'!F39+'[1]7.1.-RDG-Grad'!F66+'[1]7.1.-RDG-Grad'!F69+'[1]7.1.-RDG-Grad'!F82</f>
        <v>0</v>
      </c>
      <c r="E13" s="57">
        <f>'[1]7.1.-RDG-Grad'!G38+'[1]7.1.-RDG-Grad'!G39+'[1]7.1.-RDG-Grad'!G66+'[1]7.1.-RDG-Grad'!G69+'[1]7.1.-RDG-Grad'!G82</f>
        <v>0</v>
      </c>
      <c r="F13" s="58">
        <f>'[1]7.1.-RDG-Grad'!H38+'[1]7.1.-RDG-Grad'!H39+'[1]7.1.-RDG-Grad'!H66+'[1]7.1.-RDG-Grad'!H69+'[1]7.1.-RDG-Grad'!H82</f>
        <v>0</v>
      </c>
      <c r="G13" s="59" t="str">
        <f t="shared" si="2"/>
        <v/>
      </c>
      <c r="H13" s="60" t="str">
        <f t="shared" si="2"/>
        <v/>
      </c>
      <c r="I13" s="61" t="str">
        <f t="shared" si="2"/>
        <v/>
      </c>
    </row>
    <row r="14" spans="1:9" x14ac:dyDescent="0.25">
      <c r="A14" s="34"/>
      <c r="B14" s="11" t="s">
        <v>20</v>
      </c>
      <c r="C14" s="62">
        <f>'[1]7.1.-RDG-Grad'!E61</f>
        <v>0</v>
      </c>
      <c r="D14" s="63">
        <f>'[1]7.1.-RDG-Grad'!F61</f>
        <v>0</v>
      </c>
      <c r="E14" s="63">
        <f>'[1]7.1.-RDG-Grad'!G61</f>
        <v>0</v>
      </c>
      <c r="F14" s="64">
        <f>'[1]7.1.-RDG-Grad'!H61</f>
        <v>0</v>
      </c>
      <c r="G14" s="65" t="str">
        <f t="shared" si="2"/>
        <v/>
      </c>
      <c r="H14" s="66" t="str">
        <f t="shared" si="2"/>
        <v/>
      </c>
      <c r="I14" s="67" t="str">
        <f t="shared" si="2"/>
        <v/>
      </c>
    </row>
    <row r="15" spans="1:9" x14ac:dyDescent="0.25">
      <c r="A15" s="34"/>
      <c r="B15" s="11" t="s">
        <v>21</v>
      </c>
      <c r="C15" s="62">
        <f>'[1]7.1.-RDG-Grad'!E76</f>
        <v>0</v>
      </c>
      <c r="D15" s="63">
        <f>'[1]7.1.-RDG-Grad'!F76</f>
        <v>0</v>
      </c>
      <c r="E15" s="63">
        <f>'[1]7.1.-RDG-Grad'!G76</f>
        <v>0</v>
      </c>
      <c r="F15" s="64">
        <f>'[1]7.1.-RDG-Grad'!H76</f>
        <v>0</v>
      </c>
      <c r="G15" s="65" t="str">
        <f t="shared" si="2"/>
        <v/>
      </c>
      <c r="H15" s="66" t="str">
        <f t="shared" si="2"/>
        <v/>
      </c>
      <c r="I15" s="67" t="str">
        <f t="shared" si="2"/>
        <v/>
      </c>
    </row>
    <row r="16" spans="1:9" x14ac:dyDescent="0.25">
      <c r="A16" s="34"/>
      <c r="B16" s="10" t="s">
        <v>22</v>
      </c>
      <c r="C16" s="68">
        <f t="shared" ref="C16:F16" si="5">SUM(C17:C23)</f>
        <v>64420.28</v>
      </c>
      <c r="D16" s="69">
        <f t="shared" si="5"/>
        <v>42326.737009755125</v>
      </c>
      <c r="E16" s="69">
        <f t="shared" si="5"/>
        <v>137617.43700975511</v>
      </c>
      <c r="F16" s="70">
        <f t="shared" si="5"/>
        <v>72810</v>
      </c>
      <c r="G16" s="71">
        <f t="shared" si="2"/>
        <v>65.704056253333775</v>
      </c>
      <c r="H16" s="72">
        <f t="shared" si="2"/>
        <v>325.13122137914422</v>
      </c>
      <c r="I16" s="73">
        <f t="shared" si="2"/>
        <v>52.907539612759102</v>
      </c>
    </row>
    <row r="17" spans="1:9" x14ac:dyDescent="0.25">
      <c r="A17" s="34"/>
      <c r="B17" s="10" t="s">
        <v>23</v>
      </c>
      <c r="C17" s="56">
        <f>'[1]7.1.-RDG-Grad'!E62</f>
        <v>8264.0400000000009</v>
      </c>
      <c r="D17" s="57">
        <f>'[1]7.1.-RDG-Grad'!F62</f>
        <v>8400</v>
      </c>
      <c r="E17" s="57">
        <f>'[1]7.1.-RDG-Grad'!G62</f>
        <v>8309.36</v>
      </c>
      <c r="F17" s="58">
        <f>'[1]7.1.-RDG-Grad'!H62</f>
        <v>8310</v>
      </c>
      <c r="G17" s="59">
        <f t="shared" si="2"/>
        <v>101.64520016844061</v>
      </c>
      <c r="H17" s="60">
        <f t="shared" si="2"/>
        <v>98.920952380952386</v>
      </c>
      <c r="I17" s="61">
        <f t="shared" si="2"/>
        <v>100.0077021575669</v>
      </c>
    </row>
    <row r="18" spans="1:9" ht="30" x14ac:dyDescent="0.25">
      <c r="A18" s="34"/>
      <c r="B18" s="10" t="s">
        <v>24</v>
      </c>
      <c r="C18" s="62">
        <f>'[1]7.1.-RDG-Grad'!E70</f>
        <v>654</v>
      </c>
      <c r="D18" s="63">
        <f>'[1]7.1.-RDG-Grad'!F70</f>
        <v>0</v>
      </c>
      <c r="E18" s="63">
        <f>'[1]7.1.-RDG-Grad'!G70</f>
        <v>0</v>
      </c>
      <c r="F18" s="64">
        <f>'[1]7.1.-RDG-Grad'!H70</f>
        <v>0</v>
      </c>
      <c r="G18" s="65" t="str">
        <f t="shared" si="2"/>
        <v/>
      </c>
      <c r="H18" s="66" t="str">
        <f t="shared" si="2"/>
        <v/>
      </c>
      <c r="I18" s="67" t="str">
        <f t="shared" si="2"/>
        <v/>
      </c>
    </row>
    <row r="19" spans="1:9" ht="30" x14ac:dyDescent="0.25">
      <c r="A19" s="34"/>
      <c r="B19" s="10" t="s">
        <v>25</v>
      </c>
      <c r="C19" s="62">
        <f>'[1]7.1.-RDG-Grad'!E78</f>
        <v>0</v>
      </c>
      <c r="D19" s="63">
        <f>'[1]7.1.-RDG-Grad'!F78</f>
        <v>0</v>
      </c>
      <c r="E19" s="63">
        <f>'[1]7.1.-RDG-Grad'!G78</f>
        <v>0</v>
      </c>
      <c r="F19" s="64">
        <f>'[1]7.1.-RDG-Grad'!H78</f>
        <v>0</v>
      </c>
      <c r="G19" s="65" t="str">
        <f t="shared" si="2"/>
        <v/>
      </c>
      <c r="H19" s="66" t="str">
        <f t="shared" si="2"/>
        <v/>
      </c>
      <c r="I19" s="67" t="str">
        <f t="shared" si="2"/>
        <v/>
      </c>
    </row>
    <row r="20" spans="1:9" x14ac:dyDescent="0.25">
      <c r="A20" s="34"/>
      <c r="B20" s="10" t="s">
        <v>26</v>
      </c>
      <c r="C20" s="62">
        <f>'[1]7.1.-RDG-Grad'!E84</f>
        <v>18602.830000000002</v>
      </c>
      <c r="D20" s="63">
        <f>'[1]7.1.-RDG-Grad'!F84</f>
        <v>0</v>
      </c>
      <c r="E20" s="63">
        <f>'[1]7.1.-RDG-Grad'!G84</f>
        <v>20199.48</v>
      </c>
      <c r="F20" s="64">
        <f>'[1]7.1.-RDG-Grad'!H84</f>
        <v>25000</v>
      </c>
      <c r="G20" s="65" t="str">
        <f t="shared" si="2"/>
        <v/>
      </c>
      <c r="H20" s="66" t="str">
        <f>IF(D20=0,"",E20/D20*100)</f>
        <v/>
      </c>
      <c r="I20" s="67">
        <f t="shared" si="2"/>
        <v>123.76556228180131</v>
      </c>
    </row>
    <row r="21" spans="1:9" x14ac:dyDescent="0.25">
      <c r="A21" s="34"/>
      <c r="B21" s="10" t="s">
        <v>27</v>
      </c>
      <c r="C21" s="62">
        <f>'[1]7.1.-RDG-Grad'!E86</f>
        <v>17422.91</v>
      </c>
      <c r="D21" s="63">
        <f>'[1]7.1.-RDG-Grad'!F86</f>
        <v>15926.737009755125</v>
      </c>
      <c r="E21" s="63">
        <f>'[1]7.1.-RDG-Grad'!G86</f>
        <v>45172.467009755128</v>
      </c>
      <c r="F21" s="64">
        <f>'[1]7.1.-RDG-Grad'!H86</f>
        <v>16000</v>
      </c>
      <c r="G21" s="65">
        <f t="shared" si="2"/>
        <v>91.412611382111976</v>
      </c>
      <c r="H21" s="66">
        <f t="shared" si="2"/>
        <v>283.62662723750003</v>
      </c>
      <c r="I21" s="67">
        <f t="shared" si="2"/>
        <v>35.419805600931099</v>
      </c>
    </row>
    <row r="22" spans="1:9" x14ac:dyDescent="0.25">
      <c r="A22" s="34"/>
      <c r="B22" s="10" t="s">
        <v>28</v>
      </c>
      <c r="C22" s="74">
        <f>'[1]7.1.-RDG-Grad'!E87</f>
        <v>0</v>
      </c>
      <c r="D22" s="75">
        <f>'[1]7.1.-RDG-Grad'!F87</f>
        <v>0</v>
      </c>
      <c r="E22" s="75">
        <f>'[1]7.1.-RDG-Grad'!G87</f>
        <v>0</v>
      </c>
      <c r="F22" s="76">
        <f>'[1]7.1.-RDG-Grad'!H87</f>
        <v>0</v>
      </c>
      <c r="G22" s="77" t="str">
        <f t="shared" si="2"/>
        <v/>
      </c>
      <c r="H22" s="78" t="str">
        <f t="shared" si="2"/>
        <v/>
      </c>
      <c r="I22" s="79" t="str">
        <f t="shared" si="2"/>
        <v/>
      </c>
    </row>
    <row r="23" spans="1:9" ht="15.75" thickBot="1" x14ac:dyDescent="0.3">
      <c r="A23" s="34"/>
      <c r="B23" s="10" t="s">
        <v>29</v>
      </c>
      <c r="C23" s="80">
        <f>'[1]7.1.-RDG-Grad'!E75+'[1]7.1.-RDG-Grad'!E77+'[1]7.1.-RDG-Grad'!E79+'[1]7.1.-RDG-Grad'!E83+'[1]7.1.-RDG-Grad'!E85+'[1]7.1.-RDG-Grad'!E88+'[1]7.1.-RDG-Grad'!E89</f>
        <v>19476.5</v>
      </c>
      <c r="D23" s="81">
        <f>'[1]7.1.-RDG-Grad'!F75+'[1]7.1.-RDG-Grad'!F77+'[1]7.1.-RDG-Grad'!F79+'[1]7.1.-RDG-Grad'!F83+'[1]7.1.-RDG-Grad'!F85+'[1]7.1.-RDG-Grad'!F88+'[1]7.1.-RDG-Grad'!F89</f>
        <v>18000</v>
      </c>
      <c r="E23" s="81">
        <f>'[1]7.1.-RDG-Grad'!G75+'[1]7.1.-RDG-Grad'!G77+'[1]7.1.-RDG-Grad'!G79+'[1]7.1.-RDG-Grad'!G83+'[1]7.1.-RDG-Grad'!G85+'[1]7.1.-RDG-Grad'!G88+'[1]7.1.-RDG-Grad'!G89</f>
        <v>63936.13</v>
      </c>
      <c r="F23" s="82">
        <f>'[1]7.1.-RDG-Grad'!H75+'[1]7.1.-RDG-Grad'!H77+'[1]7.1.-RDG-Grad'!H79+'[1]7.1.-RDG-Grad'!H83+'[1]7.1.-RDG-Grad'!H85+'[1]7.1.-RDG-Grad'!H88+'[1]7.1.-RDG-Grad'!H89</f>
        <v>23500</v>
      </c>
      <c r="G23" s="83">
        <f t="shared" si="2"/>
        <v>92.419069134598104</v>
      </c>
      <c r="H23" s="84">
        <f t="shared" si="2"/>
        <v>355.20072222222223</v>
      </c>
      <c r="I23" s="85">
        <f t="shared" si="2"/>
        <v>36.755430771302549</v>
      </c>
    </row>
    <row r="24" spans="1:9" ht="17.25" thickTop="1" thickBot="1" x14ac:dyDescent="0.3">
      <c r="A24" s="34"/>
      <c r="B24" s="15" t="s">
        <v>30</v>
      </c>
      <c r="C24" s="86">
        <f>'[1]7.1.-RDG-Grad'!E286</f>
        <v>8725.2199999999993</v>
      </c>
      <c r="D24" s="87">
        <f>'[1]7.1.-RDG-Grad'!F286</f>
        <v>10</v>
      </c>
      <c r="E24" s="87">
        <f>'[1]7.1.-RDG-Grad'!G286</f>
        <v>41463.339999999997</v>
      </c>
      <c r="F24" s="88">
        <f>'[1]7.1.-RDG-Grad'!H286</f>
        <v>40021</v>
      </c>
      <c r="G24" s="89">
        <f t="shared" si="2"/>
        <v>0.11461029062877499</v>
      </c>
      <c r="H24" s="89">
        <f t="shared" si="2"/>
        <v>414633.39999999997</v>
      </c>
      <c r="I24" s="90">
        <f t="shared" si="2"/>
        <v>96.521409032653921</v>
      </c>
    </row>
    <row r="25" spans="1:9" ht="17.25" thickTop="1" thickBot="1" x14ac:dyDescent="0.3">
      <c r="A25" s="27" t="s">
        <v>31</v>
      </c>
      <c r="B25" s="9" t="s">
        <v>32</v>
      </c>
      <c r="C25" s="28">
        <f t="shared" ref="C25:F25" si="6">SUM(C26,C39)</f>
        <v>3347116.49</v>
      </c>
      <c r="D25" s="29">
        <f t="shared" si="6"/>
        <v>3367661.29</v>
      </c>
      <c r="E25" s="29">
        <f t="shared" si="6"/>
        <v>3391613.0000000005</v>
      </c>
      <c r="F25" s="30">
        <f t="shared" si="6"/>
        <v>3491235.4805552</v>
      </c>
      <c r="G25" s="31">
        <f t="shared" si="2"/>
        <v>100.61380594494935</v>
      </c>
      <c r="H25" s="91">
        <f t="shared" si="2"/>
        <v>100.711226811055</v>
      </c>
      <c r="I25" s="33">
        <f t="shared" si="2"/>
        <v>102.93731863143583</v>
      </c>
    </row>
    <row r="26" spans="1:9" ht="16.5" thickBot="1" x14ac:dyDescent="0.3">
      <c r="A26" s="92"/>
      <c r="B26" s="14" t="s">
        <v>33</v>
      </c>
      <c r="C26" s="35">
        <f t="shared" ref="C26:F26" si="7">SUM(C27,C28,C32,C35,C36,C37,C38)</f>
        <v>3337288.77</v>
      </c>
      <c r="D26" s="36">
        <f t="shared" si="7"/>
        <v>3357661.29</v>
      </c>
      <c r="E26" s="36">
        <f t="shared" si="7"/>
        <v>3382810.6600000006</v>
      </c>
      <c r="F26" s="37">
        <f t="shared" si="7"/>
        <v>3481585.4805552</v>
      </c>
      <c r="G26" s="38">
        <f t="shared" si="2"/>
        <v>100.61045121965877</v>
      </c>
      <c r="H26" s="39">
        <f t="shared" si="2"/>
        <v>100.74901450229368</v>
      </c>
      <c r="I26" s="40">
        <f t="shared" si="2"/>
        <v>102.91990390485523</v>
      </c>
    </row>
    <row r="27" spans="1:9" ht="30.75" thickTop="1" x14ac:dyDescent="0.25">
      <c r="A27" s="34"/>
      <c r="B27" s="11" t="s">
        <v>34</v>
      </c>
      <c r="C27" s="93">
        <f>'[1]7.1.-RDG-Grad'!E91</f>
        <v>0</v>
      </c>
      <c r="D27" s="94">
        <f>'[1]7.1.-RDG-Grad'!F91</f>
        <v>0</v>
      </c>
      <c r="E27" s="94">
        <f>'[1]7.1.-RDG-Grad'!G91</f>
        <v>0</v>
      </c>
      <c r="F27" s="95">
        <f>'[1]7.1.-RDG-Grad'!H91</f>
        <v>0</v>
      </c>
      <c r="G27" s="96" t="str">
        <f t="shared" si="2"/>
        <v/>
      </c>
      <c r="H27" s="97" t="str">
        <f t="shared" si="2"/>
        <v/>
      </c>
      <c r="I27" s="98" t="str">
        <f t="shared" si="2"/>
        <v/>
      </c>
    </row>
    <row r="28" spans="1:9" x14ac:dyDescent="0.25">
      <c r="A28" s="34"/>
      <c r="B28" s="11" t="s">
        <v>35</v>
      </c>
      <c r="C28" s="47">
        <f>SUM(C29:C31)</f>
        <v>2481090.77</v>
      </c>
      <c r="D28" s="48">
        <f>SUM(D29:D31)</f>
        <v>2439083.44</v>
      </c>
      <c r="E28" s="48">
        <f t="shared" ref="E28:F28" si="8">SUM(E29:E31)</f>
        <v>2504498.7300000004</v>
      </c>
      <c r="F28" s="49">
        <f t="shared" si="8"/>
        <v>2582240.96</v>
      </c>
      <c r="G28" s="44">
        <f t="shared" si="2"/>
        <v>98.306900718509382</v>
      </c>
      <c r="H28" s="45">
        <f t="shared" si="2"/>
        <v>102.68196195862822</v>
      </c>
      <c r="I28" s="46">
        <f t="shared" si="2"/>
        <v>103.10410339078109</v>
      </c>
    </row>
    <row r="29" spans="1:9" x14ac:dyDescent="0.25">
      <c r="A29" s="34"/>
      <c r="B29" s="11" t="s">
        <v>36</v>
      </c>
      <c r="C29" s="99">
        <f>'[1]7.1.-RDG-Grad'!E93</f>
        <v>183351.52000000002</v>
      </c>
      <c r="D29" s="100">
        <f>'[1]7.1.-RDG-Grad'!F93</f>
        <v>201070</v>
      </c>
      <c r="E29" s="100">
        <f>'[1]7.1.-RDG-Grad'!G93</f>
        <v>189978.06</v>
      </c>
      <c r="F29" s="101">
        <f>'[1]7.1.-RDG-Grad'!H93</f>
        <v>196868.67</v>
      </c>
      <c r="G29" s="59">
        <f t="shared" si="2"/>
        <v>109.66366681879703</v>
      </c>
      <c r="H29" s="60">
        <f t="shared" si="2"/>
        <v>94.4835430447108</v>
      </c>
      <c r="I29" s="61">
        <f t="shared" si="2"/>
        <v>103.6270556715865</v>
      </c>
    </row>
    <row r="30" spans="1:9" x14ac:dyDescent="0.25">
      <c r="A30" s="34"/>
      <c r="B30" s="11" t="s">
        <v>37</v>
      </c>
      <c r="C30" s="62">
        <f>'[1]7.1.-RDG-Grad'!E122</f>
        <v>0</v>
      </c>
      <c r="D30" s="63">
        <f>'[1]7.1.-RDG-Grad'!F122</f>
        <v>0</v>
      </c>
      <c r="E30" s="63">
        <f>'[1]7.1.-RDG-Grad'!G122</f>
        <v>0</v>
      </c>
      <c r="F30" s="64">
        <f>'[1]7.1.-RDG-Grad'!H122</f>
        <v>0</v>
      </c>
      <c r="G30" s="65" t="str">
        <f t="shared" si="2"/>
        <v/>
      </c>
      <c r="H30" s="66" t="str">
        <f t="shared" si="2"/>
        <v/>
      </c>
      <c r="I30" s="67" t="str">
        <f t="shared" si="2"/>
        <v/>
      </c>
    </row>
    <row r="31" spans="1:9" x14ac:dyDescent="0.25">
      <c r="A31" s="34"/>
      <c r="B31" s="11" t="s">
        <v>38</v>
      </c>
      <c r="C31" s="62">
        <f>'[1]7.1.-RDG-Grad'!E123</f>
        <v>2297739.25</v>
      </c>
      <c r="D31" s="63">
        <f>'[1]7.1.-RDG-Grad'!F123</f>
        <v>2238013.4399999999</v>
      </c>
      <c r="E31" s="63">
        <f>'[1]7.1.-RDG-Grad'!G123</f>
        <v>2314520.6700000004</v>
      </c>
      <c r="F31" s="64">
        <f>'[1]7.1.-RDG-Grad'!H123</f>
        <v>2385372.29</v>
      </c>
      <c r="G31" s="65">
        <f t="shared" si="2"/>
        <v>97.400670680974784</v>
      </c>
      <c r="H31" s="66">
        <f t="shared" si="2"/>
        <v>103.41853308977448</v>
      </c>
      <c r="I31" s="67">
        <f t="shared" si="2"/>
        <v>103.06117896972593</v>
      </c>
    </row>
    <row r="32" spans="1:9" x14ac:dyDescent="0.25">
      <c r="A32" s="34"/>
      <c r="B32" s="11" t="s">
        <v>39</v>
      </c>
      <c r="C32" s="102">
        <f>SUM(C33:C34)</f>
        <v>489958.10000000003</v>
      </c>
      <c r="D32" s="103">
        <f>SUM(D33:D34)</f>
        <v>548886.9</v>
      </c>
      <c r="E32" s="103">
        <f t="shared" ref="E32:F32" si="9">SUM(E33:E34)</f>
        <v>532469.09</v>
      </c>
      <c r="F32" s="104">
        <f t="shared" si="9"/>
        <v>562099.30999999994</v>
      </c>
      <c r="G32" s="71">
        <f t="shared" si="2"/>
        <v>112.02731417237514</v>
      </c>
      <c r="H32" s="72">
        <f t="shared" si="2"/>
        <v>97.00889017391377</v>
      </c>
      <c r="I32" s="73">
        <f t="shared" si="2"/>
        <v>105.56468357628046</v>
      </c>
    </row>
    <row r="33" spans="1:9" x14ac:dyDescent="0.25">
      <c r="A33" s="34"/>
      <c r="B33" s="11" t="s">
        <v>40</v>
      </c>
      <c r="C33" s="99">
        <f>'[1]7.1.-RDG-Grad'!E207</f>
        <v>441344.06000000006</v>
      </c>
      <c r="D33" s="100">
        <f>'[1]7.1.-RDG-Grad'!F207</f>
        <v>485000</v>
      </c>
      <c r="E33" s="100">
        <f>'[1]7.1.-RDG-Grad'!G207</f>
        <v>475818.61</v>
      </c>
      <c r="F33" s="101">
        <f>'[1]7.1.-RDG-Grad'!H207</f>
        <v>499552.41</v>
      </c>
      <c r="G33" s="59">
        <f t="shared" si="2"/>
        <v>109.89158888872322</v>
      </c>
      <c r="H33" s="60">
        <f t="shared" si="2"/>
        <v>98.106929896907218</v>
      </c>
      <c r="I33" s="61">
        <f t="shared" si="2"/>
        <v>104.98799321867634</v>
      </c>
    </row>
    <row r="34" spans="1:9" ht="30" x14ac:dyDescent="0.25">
      <c r="A34" s="34"/>
      <c r="B34" s="11" t="s">
        <v>41</v>
      </c>
      <c r="C34" s="62">
        <f>'[1]7.1.-RDG-Grad'!E216</f>
        <v>48614.039999999994</v>
      </c>
      <c r="D34" s="63">
        <f>'[1]7.1.-RDG-Grad'!F216</f>
        <v>63886.9</v>
      </c>
      <c r="E34" s="63">
        <f>'[1]7.1.-RDG-Grad'!G216</f>
        <v>56650.479999999996</v>
      </c>
      <c r="F34" s="64">
        <f>'[1]7.1.-RDG-Grad'!H216</f>
        <v>62546.9</v>
      </c>
      <c r="G34" s="65">
        <f t="shared" si="2"/>
        <v>131.41656196440371</v>
      </c>
      <c r="H34" s="66">
        <f t="shared" si="2"/>
        <v>88.673076953178182</v>
      </c>
      <c r="I34" s="67">
        <f t="shared" si="2"/>
        <v>110.4084201934388</v>
      </c>
    </row>
    <row r="35" spans="1:9" x14ac:dyDescent="0.25">
      <c r="A35" s="34"/>
      <c r="B35" s="11" t="s">
        <v>42</v>
      </c>
      <c r="C35" s="102">
        <f>'[1]7.1.-RDG-Grad'!E212</f>
        <v>231448.05</v>
      </c>
      <c r="D35" s="103">
        <f>'[1]7.1.-RDG-Grad'!F212</f>
        <v>247500</v>
      </c>
      <c r="E35" s="103">
        <f>'[1]7.1.-RDG-Grad'!G212</f>
        <v>218587.65999999997</v>
      </c>
      <c r="F35" s="104">
        <f>'[1]7.1.-RDG-Grad'!H212</f>
        <v>209600</v>
      </c>
      <c r="G35" s="71">
        <f t="shared" si="2"/>
        <v>106.93544404457069</v>
      </c>
      <c r="H35" s="72">
        <f t="shared" si="2"/>
        <v>88.31824646464645</v>
      </c>
      <c r="I35" s="73">
        <f t="shared" si="2"/>
        <v>95.8883040332652</v>
      </c>
    </row>
    <row r="36" spans="1:9" ht="30" x14ac:dyDescent="0.25">
      <c r="A36" s="34"/>
      <c r="B36" s="11" t="s">
        <v>43</v>
      </c>
      <c r="C36" s="105">
        <f>'[1]7.1.-RDG-Grad'!E264</f>
        <v>8971.91</v>
      </c>
      <c r="D36" s="106">
        <f>'[1]7.1.-RDG-Grad'!F264</f>
        <v>13000</v>
      </c>
      <c r="E36" s="106">
        <f>'[1]7.1.-RDG-Grad'!G264</f>
        <v>13000</v>
      </c>
      <c r="F36" s="107">
        <f>'[1]7.1.-RDG-Grad'!H264</f>
        <v>13000</v>
      </c>
      <c r="G36" s="53">
        <f t="shared" si="2"/>
        <v>144.89668309200604</v>
      </c>
      <c r="H36" s="54">
        <f t="shared" si="2"/>
        <v>100</v>
      </c>
      <c r="I36" s="55">
        <f t="shared" si="2"/>
        <v>100</v>
      </c>
    </row>
    <row r="37" spans="1:9" x14ac:dyDescent="0.25">
      <c r="A37" s="34"/>
      <c r="B37" s="11" t="s">
        <v>44</v>
      </c>
      <c r="C37" s="105">
        <f>'[1]7.1.-RDG-Grad'!E269</f>
        <v>28091.379999999997</v>
      </c>
      <c r="D37" s="106">
        <f>'[1]7.1.-RDG-Grad'!F269</f>
        <v>16000</v>
      </c>
      <c r="E37" s="106">
        <f>'[1]7.1.-RDG-Grad'!G269</f>
        <v>16000</v>
      </c>
      <c r="F37" s="107">
        <f>'[1]7.1.-RDG-Grad'!H269</f>
        <v>16000</v>
      </c>
      <c r="G37" s="53">
        <f t="shared" si="2"/>
        <v>56.956973989885874</v>
      </c>
      <c r="H37" s="54">
        <f t="shared" si="2"/>
        <v>100</v>
      </c>
      <c r="I37" s="55">
        <f t="shared" si="2"/>
        <v>100</v>
      </c>
    </row>
    <row r="38" spans="1:9" ht="15.75" thickBot="1" x14ac:dyDescent="0.3">
      <c r="A38" s="34"/>
      <c r="B38" s="11" t="s">
        <v>45</v>
      </c>
      <c r="C38" s="108">
        <f>'[1]7.1.-RDG-Grad'!E215-'[1]7.1.-RDG-Grad'!E216+'[1]7.1.-RDG-Grad'!E277</f>
        <v>97728.56</v>
      </c>
      <c r="D38" s="109">
        <f>'[1]7.1.-RDG-Grad'!F215-'[1]7.1.-RDG-Grad'!F216+'[1]7.1.-RDG-Grad'!F277</f>
        <v>93190.950000000012</v>
      </c>
      <c r="E38" s="109">
        <f>'[1]7.1.-RDG-Grad'!G215-'[1]7.1.-RDG-Grad'!G216+'[1]7.1.-RDG-Grad'!G277</f>
        <v>98255.180000000008</v>
      </c>
      <c r="F38" s="110">
        <f>'[1]7.1.-RDG-Grad'!H215-'[1]7.1.-RDG-Grad'!H216+'[1]7.1.-RDG-Grad'!H277</f>
        <v>98645.210555199999</v>
      </c>
      <c r="G38" s="111">
        <f t="shared" si="2"/>
        <v>95.356925345057803</v>
      </c>
      <c r="H38" s="112">
        <f t="shared" si="2"/>
        <v>105.43425085805005</v>
      </c>
      <c r="I38" s="113">
        <f t="shared" si="2"/>
        <v>100.39695673571612</v>
      </c>
    </row>
    <row r="39" spans="1:9" ht="16.5" thickTop="1" x14ac:dyDescent="0.25">
      <c r="A39" s="114"/>
      <c r="B39" s="15" t="s">
        <v>46</v>
      </c>
      <c r="C39" s="93">
        <f>'[1]7.1.-RDG-Grad'!E301</f>
        <v>9827.7199999999993</v>
      </c>
      <c r="D39" s="94">
        <f>'[1]7.1.-RDG-Grad'!F301</f>
        <v>10000</v>
      </c>
      <c r="E39" s="94">
        <f>'[1]7.1.-RDG-Grad'!G301</f>
        <v>8802.34</v>
      </c>
      <c r="F39" s="95">
        <f>'[1]7.1.-RDG-Grad'!H301</f>
        <v>9650</v>
      </c>
      <c r="G39" s="96">
        <f t="shared" si="2"/>
        <v>101.75300069599054</v>
      </c>
      <c r="H39" s="97">
        <f t="shared" si="2"/>
        <v>88.023399999999995</v>
      </c>
      <c r="I39" s="98">
        <f t="shared" si="2"/>
        <v>109.62993931159215</v>
      </c>
    </row>
    <row r="40" spans="1:9" ht="15.75" x14ac:dyDescent="0.25">
      <c r="A40" s="115" t="s">
        <v>47</v>
      </c>
      <c r="B40" s="16" t="s">
        <v>48</v>
      </c>
      <c r="C40" s="116">
        <f t="shared" ref="C40:F40" si="10">IF((C7-C25)&gt;0,C7-C25,0)</f>
        <v>1549216.5099999998</v>
      </c>
      <c r="D40" s="117">
        <f t="shared" si="10"/>
        <v>1428075.4470097553</v>
      </c>
      <c r="E40" s="117">
        <f t="shared" si="10"/>
        <v>2246192.3870097552</v>
      </c>
      <c r="F40" s="118">
        <f t="shared" si="10"/>
        <v>2239760.5194448</v>
      </c>
      <c r="G40" s="119">
        <f t="shared" si="2"/>
        <v>92.180494965791155</v>
      </c>
      <c r="H40" s="120">
        <f t="shared" si="2"/>
        <v>157.28807548039941</v>
      </c>
      <c r="I40" s="121">
        <f t="shared" si="2"/>
        <v>99.713654644982668</v>
      </c>
    </row>
    <row r="41" spans="1:9" ht="15.75" x14ac:dyDescent="0.25">
      <c r="A41" s="115" t="s">
        <v>49</v>
      </c>
      <c r="B41" s="16" t="s">
        <v>50</v>
      </c>
      <c r="C41" s="116">
        <f t="shared" ref="C41:F41" si="11">IF((C25-C7)&gt;0,C25-C7,0)</f>
        <v>0</v>
      </c>
      <c r="D41" s="117">
        <f t="shared" si="11"/>
        <v>0</v>
      </c>
      <c r="E41" s="117">
        <f t="shared" si="11"/>
        <v>0</v>
      </c>
      <c r="F41" s="118">
        <f t="shared" si="11"/>
        <v>0</v>
      </c>
      <c r="G41" s="119" t="str">
        <f t="shared" si="2"/>
        <v/>
      </c>
      <c r="H41" s="120" t="str">
        <f t="shared" si="2"/>
        <v/>
      </c>
      <c r="I41" s="121" t="str">
        <f t="shared" si="2"/>
        <v/>
      </c>
    </row>
    <row r="42" spans="1:9" ht="15.75" x14ac:dyDescent="0.25">
      <c r="A42" s="115" t="s">
        <v>51</v>
      </c>
      <c r="B42" s="16" t="s">
        <v>52</v>
      </c>
      <c r="C42" s="122"/>
      <c r="D42" s="123"/>
      <c r="E42" s="123"/>
      <c r="F42" s="124"/>
      <c r="G42" s="119" t="str">
        <f t="shared" si="2"/>
        <v/>
      </c>
      <c r="H42" s="120" t="str">
        <f t="shared" si="2"/>
        <v/>
      </c>
      <c r="I42" s="121" t="str">
        <f t="shared" si="2"/>
        <v/>
      </c>
    </row>
    <row r="43" spans="1:9" ht="15.75" x14ac:dyDescent="0.25">
      <c r="A43" s="115" t="s">
        <v>53</v>
      </c>
      <c r="B43" s="16" t="s">
        <v>54</v>
      </c>
      <c r="C43" s="116">
        <f t="shared" ref="C43:F43" si="12">IF((C7-C25-C42)&gt;0,C7-C25-C42,0)</f>
        <v>1549216.5099999998</v>
      </c>
      <c r="D43" s="117">
        <f t="shared" si="12"/>
        <v>1428075.4470097553</v>
      </c>
      <c r="E43" s="117">
        <f t="shared" si="12"/>
        <v>2246192.3870097552</v>
      </c>
      <c r="F43" s="118">
        <f t="shared" si="12"/>
        <v>2239760.5194448</v>
      </c>
      <c r="G43" s="119">
        <f t="shared" si="2"/>
        <v>92.180494965791155</v>
      </c>
      <c r="H43" s="120">
        <f t="shared" si="2"/>
        <v>157.28807548039941</v>
      </c>
      <c r="I43" s="121">
        <f t="shared" si="2"/>
        <v>99.713654644982668</v>
      </c>
    </row>
    <row r="44" spans="1:9" ht="16.5" thickBot="1" x14ac:dyDescent="0.3">
      <c r="A44" s="125" t="s">
        <v>55</v>
      </c>
      <c r="B44" s="17" t="s">
        <v>56</v>
      </c>
      <c r="C44" s="126">
        <f t="shared" ref="C44:F44" si="13">IF((C25-C7-C42)&gt;0,C25-C7-C42,0)</f>
        <v>0</v>
      </c>
      <c r="D44" s="127">
        <f t="shared" si="13"/>
        <v>0</v>
      </c>
      <c r="E44" s="127">
        <f t="shared" si="13"/>
        <v>0</v>
      </c>
      <c r="F44" s="128">
        <f t="shared" si="13"/>
        <v>0</v>
      </c>
      <c r="G44" s="129" t="str">
        <f t="shared" si="2"/>
        <v/>
      </c>
      <c r="H44" s="130" t="str">
        <f t="shared" si="2"/>
        <v/>
      </c>
      <c r="I44" s="131" t="str">
        <f t="shared" si="2"/>
        <v/>
      </c>
    </row>
  </sheetData>
  <mergeCells count="4">
    <mergeCell ref="A2:H2"/>
    <mergeCell ref="A4:A5"/>
    <mergeCell ref="B4:B5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 Gašpić</dc:creator>
  <cp:lastModifiedBy>Filip Iveković</cp:lastModifiedBy>
  <dcterms:created xsi:type="dcterms:W3CDTF">2026-07-06T13:00:53Z</dcterms:created>
  <dcterms:modified xsi:type="dcterms:W3CDTF">2026-07-06T13:26:13Z</dcterms:modified>
</cp:coreProperties>
</file>